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66925"/>
  <xr:revisionPtr revIDLastSave="0" documentId="13_ncr:1_{8A742466-F15F-4AE2-83FE-4E9AED03CA6A}" xr6:coauthVersionLast="40" xr6:coauthVersionMax="40" xr10:uidLastSave="{00000000-0000-0000-0000-000000000000}"/>
  <bookViews>
    <workbookView xWindow="-120" yWindow="-120" windowWidth="29040" windowHeight="17640" tabRatio="829" activeTab="4" xr2:uid="{00000000-000D-0000-FFFF-FFFF00000000}"/>
  </bookViews>
  <sheets>
    <sheet name="Portfolio" sheetId="1" r:id="rId1"/>
    <sheet name="BTCcur" sheetId="18" state="hidden" r:id="rId2"/>
    <sheet name="Deductions and Deposits" sheetId="6" state="hidden" r:id="rId3"/>
    <sheet name="Bank Transfers" sheetId="16" r:id="rId4"/>
    <sheet name="About" sheetId="15" r:id="rId5"/>
    <sheet name="cndata" sheetId="19" state="hidden" r:id="rId6"/>
    <sheet name="backend" sheetId="4" state="hidden" r:id="rId7"/>
  </sheets>
  <definedNames>
    <definedName name="action">#REF!</definedName>
    <definedName name="asset">#REF!</definedName>
    <definedName name="assetdep">'Deductions and Deposits'!$G$5:$G$1100</definedName>
    <definedName name="assetfee">'Deductions and Deposits'!$C$5:$C$1100</definedName>
    <definedName name="assetprice">#REF!</definedName>
    <definedName name="bosinto">#REF!</definedName>
    <definedName name="btaction">'Bank Transfers'!$B$11:$B$1500</definedName>
    <definedName name="btamount">'Bank Transfers'!$C$11:$C$1500</definedName>
    <definedName name="btcpriceusd">cndata!$BL$133</definedName>
    <definedName name="Buy">backend!$F$2:$F$8</definedName>
    <definedName name="coindeduction">backend!$I$2</definedName>
    <definedName name="coindeposit">backend!$H$2</definedName>
    <definedName name="DandDdeduction">'Deductions and Deposits'!$D$5:$D$1100</definedName>
    <definedName name="DandDdeposit">'Deductions and Deposits'!$H$5:$H$1100</definedName>
    <definedName name="deposit">backend!$J$2:$J$3</definedName>
    <definedName name="ExternalData_1" localSheetId="1" hidden="1">BTCcur!$Y$5:$AA$27</definedName>
    <definedName name="ExternalData_2" localSheetId="5" hidden="1">cndata!$BY$140:$CI$4026</definedName>
    <definedName name="ncs">backend!$P$17</definedName>
    <definedName name="newinvestreinvest">'Bank Transfers'!$D$11:$D$1500</definedName>
    <definedName name="PortAsset">OFFSET(Portfolio!$C$10,,,COUNTA(Portfolio!$C$10:$C$237))</definedName>
    <definedName name="PortTV">OFFSET(Portfolio!$G$10,,,COUNT(Portfolio!$G$11:$G$237)+1)</definedName>
    <definedName name="ppc">#REF!</definedName>
    <definedName name="priceofBTCETH">#REF!</definedName>
    <definedName name="quantity">#REF!</definedName>
    <definedName name="Sell">backend!$G$2:$G$8</definedName>
    <definedName name="totalcostorproceed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4" l="1"/>
  <c r="N5" i="4"/>
  <c r="N4" i="4"/>
  <c r="N3" i="4"/>
  <c r="I152" i="4"/>
  <c r="I144" i="4"/>
  <c r="I136" i="4"/>
  <c r="I128" i="4"/>
  <c r="I120" i="4"/>
  <c r="I112" i="4"/>
  <c r="I104" i="4"/>
  <c r="I96" i="4"/>
  <c r="I88" i="4"/>
  <c r="I80" i="4"/>
  <c r="I72" i="4"/>
  <c r="I64" i="4"/>
  <c r="I56" i="4"/>
  <c r="I48" i="4"/>
  <c r="I40" i="4"/>
  <c r="I32" i="4"/>
  <c r="I24" i="4"/>
  <c r="I139" i="4"/>
  <c r="I115" i="4"/>
  <c r="I75" i="4"/>
  <c r="I19" i="4"/>
  <c r="I151" i="4"/>
  <c r="I143" i="4"/>
  <c r="I135" i="4"/>
  <c r="I127" i="4"/>
  <c r="I119" i="4"/>
  <c r="I111" i="4"/>
  <c r="I103" i="4"/>
  <c r="I95" i="4"/>
  <c r="I87" i="4"/>
  <c r="I79" i="4"/>
  <c r="I71" i="4"/>
  <c r="I63" i="4"/>
  <c r="I55" i="4"/>
  <c r="I47" i="4"/>
  <c r="I39" i="4"/>
  <c r="I31" i="4"/>
  <c r="I23" i="4"/>
  <c r="I123" i="4"/>
  <c r="I107" i="4"/>
  <c r="I67" i="4"/>
  <c r="I150" i="4"/>
  <c r="I142" i="4"/>
  <c r="I134" i="4"/>
  <c r="I126" i="4"/>
  <c r="I118" i="4"/>
  <c r="I110" i="4"/>
  <c r="I102" i="4"/>
  <c r="I94" i="4"/>
  <c r="I86" i="4"/>
  <c r="I78" i="4"/>
  <c r="I70" i="4"/>
  <c r="I62" i="4"/>
  <c r="I54" i="4"/>
  <c r="I46" i="4"/>
  <c r="I38" i="4"/>
  <c r="I30" i="4"/>
  <c r="I22" i="4"/>
  <c r="I131" i="4"/>
  <c r="I91" i="4"/>
  <c r="I43" i="4"/>
  <c r="I149" i="4"/>
  <c r="I141" i="4"/>
  <c r="I133" i="4"/>
  <c r="I125" i="4"/>
  <c r="I117" i="4"/>
  <c r="I109" i="4"/>
  <c r="I101" i="4"/>
  <c r="I93" i="4"/>
  <c r="I85" i="4"/>
  <c r="I77" i="4"/>
  <c r="I69" i="4"/>
  <c r="I61" i="4"/>
  <c r="I53" i="4"/>
  <c r="I45" i="4"/>
  <c r="I37" i="4"/>
  <c r="I29" i="4"/>
  <c r="I21" i="4"/>
  <c r="I147" i="4"/>
  <c r="I59" i="4"/>
  <c r="I156" i="4"/>
  <c r="I148" i="4"/>
  <c r="I140" i="4"/>
  <c r="I132" i="4"/>
  <c r="I124" i="4"/>
  <c r="I116" i="4"/>
  <c r="I108" i="4"/>
  <c r="I100" i="4"/>
  <c r="I92" i="4"/>
  <c r="I84" i="4"/>
  <c r="I76" i="4"/>
  <c r="I68" i="4"/>
  <c r="I60" i="4"/>
  <c r="I52" i="4"/>
  <c r="I44" i="4"/>
  <c r="I36" i="4"/>
  <c r="I28" i="4"/>
  <c r="I20" i="4"/>
  <c r="I155" i="4"/>
  <c r="I51" i="4"/>
  <c r="I154" i="4"/>
  <c r="I146" i="4"/>
  <c r="I138" i="4"/>
  <c r="I130" i="4"/>
  <c r="I122" i="4"/>
  <c r="I114" i="4"/>
  <c r="I106" i="4"/>
  <c r="I98" i="4"/>
  <c r="I90" i="4"/>
  <c r="I82" i="4"/>
  <c r="I74" i="4"/>
  <c r="I66" i="4"/>
  <c r="I58" i="4"/>
  <c r="I50" i="4"/>
  <c r="I42" i="4"/>
  <c r="I34" i="4"/>
  <c r="I26" i="4"/>
  <c r="I18" i="4"/>
  <c r="I17" i="4"/>
  <c r="I83" i="4"/>
  <c r="I35" i="4"/>
  <c r="I153" i="4"/>
  <c r="I145" i="4"/>
  <c r="I137" i="4"/>
  <c r="I129" i="4"/>
  <c r="I121" i="4"/>
  <c r="I113" i="4"/>
  <c r="I105" i="4"/>
  <c r="I97" i="4"/>
  <c r="I89" i="4"/>
  <c r="I81" i="4"/>
  <c r="I73" i="4"/>
  <c r="I65" i="4"/>
  <c r="I57" i="4"/>
  <c r="I49" i="4"/>
  <c r="I41" i="4"/>
  <c r="I33" i="4"/>
  <c r="I25" i="4"/>
  <c r="I99" i="4"/>
  <c r="I27" i="4"/>
  <c r="BL133" i="19" l="1"/>
  <c r="Q39" i="1"/>
  <c r="Q38" i="1"/>
  <c r="Q37" i="1"/>
  <c r="Q35" i="1"/>
  <c r="Q34" i="1"/>
  <c r="Q28" i="1"/>
  <c r="Q24" i="1"/>
  <c r="N12" i="1"/>
  <c r="L42" i="1"/>
  <c r="J42" i="1"/>
  <c r="L32" i="1"/>
  <c r="J32" i="1"/>
  <c r="F53" i="1"/>
  <c r="F117" i="1"/>
  <c r="F100" i="1"/>
  <c r="F78" i="1"/>
  <c r="F142" i="1"/>
  <c r="F47" i="1"/>
  <c r="F111" i="1"/>
  <c r="F52" i="1"/>
  <c r="F80" i="1"/>
  <c r="F144" i="1"/>
  <c r="F49" i="1"/>
  <c r="F113" i="1"/>
  <c r="F44" i="1"/>
  <c r="F74" i="1"/>
  <c r="F138" i="1"/>
  <c r="F14" i="1"/>
  <c r="G34" i="1"/>
  <c r="G27" i="1"/>
  <c r="G45" i="1"/>
  <c r="G23" i="1"/>
  <c r="F98" i="1"/>
  <c r="G19" i="1"/>
  <c r="F72" i="1"/>
  <c r="F66" i="1"/>
  <c r="F61" i="1"/>
  <c r="F125" i="1"/>
  <c r="F148" i="1"/>
  <c r="F86" i="1"/>
  <c r="F150" i="1"/>
  <c r="F55" i="1"/>
  <c r="F119" i="1"/>
  <c r="F116" i="1"/>
  <c r="F88" i="1"/>
  <c r="F51" i="1"/>
  <c r="F57" i="1"/>
  <c r="F121" i="1"/>
  <c r="F92" i="1"/>
  <c r="F82" i="1"/>
  <c r="F146" i="1"/>
  <c r="F13" i="1"/>
  <c r="G24" i="1"/>
  <c r="G18" i="1"/>
  <c r="G32" i="1"/>
  <c r="G42" i="1"/>
  <c r="F75" i="1"/>
  <c r="G40" i="1"/>
  <c r="F103" i="1"/>
  <c r="F115" i="1"/>
  <c r="G44" i="1"/>
  <c r="F69" i="1"/>
  <c r="F133" i="1"/>
  <c r="F30" i="1"/>
  <c r="F94" i="1"/>
  <c r="F107" i="1"/>
  <c r="F63" i="1"/>
  <c r="F127" i="1"/>
  <c r="F32" i="1"/>
  <c r="F96" i="1"/>
  <c r="F91" i="1"/>
  <c r="F65" i="1"/>
  <c r="F129" i="1"/>
  <c r="F140" i="1"/>
  <c r="F90" i="1"/>
  <c r="F35" i="1"/>
  <c r="G33" i="1"/>
  <c r="G36" i="1"/>
  <c r="G22" i="1"/>
  <c r="G29" i="1"/>
  <c r="G43" i="1"/>
  <c r="F34" i="1"/>
  <c r="G39" i="1"/>
  <c r="F131" i="1"/>
  <c r="G16" i="1"/>
  <c r="F77" i="1"/>
  <c r="F141" i="1"/>
  <c r="F38" i="1"/>
  <c r="F102" i="1"/>
  <c r="F36" i="1"/>
  <c r="F71" i="1"/>
  <c r="F135" i="1"/>
  <c r="F40" i="1"/>
  <c r="F104" i="1"/>
  <c r="F139" i="1"/>
  <c r="F73" i="1"/>
  <c r="F137" i="1"/>
  <c r="G28" i="1"/>
  <c r="G17" i="1"/>
  <c r="F85" i="1"/>
  <c r="F149" i="1"/>
  <c r="F46" i="1"/>
  <c r="F110" i="1"/>
  <c r="F84" i="1"/>
  <c r="F79" i="1"/>
  <c r="F143" i="1"/>
  <c r="F48" i="1"/>
  <c r="F112" i="1"/>
  <c r="F76" i="1"/>
  <c r="F81" i="1"/>
  <c r="F145" i="1"/>
  <c r="F42" i="1"/>
  <c r="F106" i="1"/>
  <c r="F147" i="1"/>
  <c r="G20" i="1"/>
  <c r="G30" i="1"/>
  <c r="G47" i="1"/>
  <c r="G38" i="1"/>
  <c r="F45" i="1"/>
  <c r="F134" i="1"/>
  <c r="F41" i="1"/>
  <c r="F28" i="1"/>
  <c r="F29" i="1"/>
  <c r="F93" i="1"/>
  <c r="F67" i="1"/>
  <c r="F54" i="1"/>
  <c r="F118" i="1"/>
  <c r="F132" i="1"/>
  <c r="F87" i="1"/>
  <c r="F59" i="1"/>
  <c r="F56" i="1"/>
  <c r="F120" i="1"/>
  <c r="F124" i="1"/>
  <c r="F89" i="1"/>
  <c r="F43" i="1"/>
  <c r="F50" i="1"/>
  <c r="F114" i="1"/>
  <c r="F68" i="1"/>
  <c r="G46" i="1"/>
  <c r="G31" i="1"/>
  <c r="G35" i="1"/>
  <c r="G37" i="1"/>
  <c r="F60" i="1"/>
  <c r="F70" i="1"/>
  <c r="F136" i="1"/>
  <c r="F130" i="1"/>
  <c r="F37" i="1"/>
  <c r="F101" i="1"/>
  <c r="F123" i="1"/>
  <c r="F62" i="1"/>
  <c r="F126" i="1"/>
  <c r="F31" i="1"/>
  <c r="F95" i="1"/>
  <c r="F99" i="1"/>
  <c r="F64" i="1"/>
  <c r="F128" i="1"/>
  <c r="F33" i="1"/>
  <c r="F97" i="1"/>
  <c r="F83" i="1"/>
  <c r="F58" i="1"/>
  <c r="F122" i="1"/>
  <c r="F108" i="1"/>
  <c r="G26" i="1"/>
  <c r="G15" i="1"/>
  <c r="G41" i="1"/>
  <c r="G25" i="1"/>
  <c r="F109" i="1"/>
  <c r="F39" i="1"/>
  <c r="F105" i="1"/>
  <c r="G21" i="1"/>
  <c r="Q43" i="1" l="1"/>
  <c r="Q41" i="1"/>
  <c r="Q36" i="1"/>
  <c r="Q29" i="1"/>
  <c r="B31" i="4"/>
  <c r="B30" i="4"/>
  <c r="P17" i="4" l="1"/>
  <c r="F11" i="1"/>
  <c r="F12" i="1"/>
  <c r="L44" i="1" l="1"/>
  <c r="L30" i="1"/>
  <c r="J34" i="1"/>
  <c r="L40" i="1"/>
  <c r="J30" i="1"/>
  <c r="L34" i="1"/>
  <c r="J40" i="1"/>
  <c r="J44" i="1"/>
  <c r="C10" i="1"/>
  <c r="J11" i="16"/>
  <c r="J10" i="16"/>
  <c r="J9" i="16"/>
  <c r="D2" i="16"/>
  <c r="E11" i="16"/>
  <c r="F12" i="16"/>
  <c r="E13" i="16" s="1"/>
  <c r="F13" i="16"/>
  <c r="E14" i="16" s="1"/>
  <c r="F14" i="16"/>
  <c r="E15" i="16" s="1"/>
  <c r="F15" i="16"/>
  <c r="E16" i="16" s="1"/>
  <c r="F16" i="16"/>
  <c r="E17" i="16" s="1"/>
  <c r="F17" i="16"/>
  <c r="E18" i="16" s="1"/>
  <c r="F18" i="16"/>
  <c r="E19" i="16" s="1"/>
  <c r="F19" i="16"/>
  <c r="E20" i="16" s="1"/>
  <c r="F20" i="16"/>
  <c r="E21" i="16" s="1"/>
  <c r="F21" i="16"/>
  <c r="E22" i="16" s="1"/>
  <c r="F22" i="16"/>
  <c r="E23" i="16" s="1"/>
  <c r="F23" i="16"/>
  <c r="E24" i="16" s="1"/>
  <c r="F24" i="16"/>
  <c r="E25" i="16" s="1"/>
  <c r="F25" i="16"/>
  <c r="E26" i="16" s="1"/>
  <c r="F26" i="16"/>
  <c r="E27" i="16" s="1"/>
  <c r="F27" i="16"/>
  <c r="E28" i="16" s="1"/>
  <c r="F28" i="16"/>
  <c r="E29" i="16" s="1"/>
  <c r="F29" i="16"/>
  <c r="E30" i="16" s="1"/>
  <c r="F30" i="16"/>
  <c r="E31" i="16" s="1"/>
  <c r="F31" i="16"/>
  <c r="E32" i="16" s="1"/>
  <c r="F32" i="16"/>
  <c r="E33" i="16" s="1"/>
  <c r="F33" i="16"/>
  <c r="E34" i="16" s="1"/>
  <c r="F34" i="16"/>
  <c r="E35" i="16" s="1"/>
  <c r="F35" i="16"/>
  <c r="E36" i="16" s="1"/>
  <c r="F36" i="16"/>
  <c r="E37" i="16" s="1"/>
  <c r="F37" i="16"/>
  <c r="E38" i="16" s="1"/>
  <c r="F38" i="16"/>
  <c r="E39" i="16" s="1"/>
  <c r="F39" i="16"/>
  <c r="E40" i="16" s="1"/>
  <c r="F40" i="16"/>
  <c r="E41" i="16" s="1"/>
  <c r="F41" i="16"/>
  <c r="E42" i="16" s="1"/>
  <c r="F42" i="16"/>
  <c r="E43" i="16" s="1"/>
  <c r="F43" i="16"/>
  <c r="E44" i="16" s="1"/>
  <c r="F44" i="16"/>
  <c r="E45" i="16" s="1"/>
  <c r="F45" i="16"/>
  <c r="E46" i="16" s="1"/>
  <c r="F46" i="16"/>
  <c r="E47" i="16" s="1"/>
  <c r="F47" i="16"/>
  <c r="E48" i="16" s="1"/>
  <c r="F48" i="16"/>
  <c r="E49" i="16" s="1"/>
  <c r="F49" i="16"/>
  <c r="E50" i="16" s="1"/>
  <c r="F50" i="16"/>
  <c r="E51" i="16" s="1"/>
  <c r="F51" i="16"/>
  <c r="E52" i="16" s="1"/>
  <c r="F52" i="16"/>
  <c r="E53" i="16" s="1"/>
  <c r="F53" i="16"/>
  <c r="E54" i="16" s="1"/>
  <c r="F54" i="16"/>
  <c r="E55" i="16" s="1"/>
  <c r="F55" i="16"/>
  <c r="E56" i="16" s="1"/>
  <c r="F56" i="16"/>
  <c r="E57" i="16" s="1"/>
  <c r="F57" i="16"/>
  <c r="E58" i="16" s="1"/>
  <c r="F58" i="16"/>
  <c r="E59" i="16" s="1"/>
  <c r="F59" i="16"/>
  <c r="E60" i="16" s="1"/>
  <c r="F60" i="16"/>
  <c r="E61" i="16" s="1"/>
  <c r="F61" i="16"/>
  <c r="E62" i="16" s="1"/>
  <c r="F62" i="16"/>
  <c r="E63" i="16" s="1"/>
  <c r="F63" i="16"/>
  <c r="E64" i="16" s="1"/>
  <c r="F64" i="16"/>
  <c r="E65" i="16" s="1"/>
  <c r="F65" i="16"/>
  <c r="E66" i="16" s="1"/>
  <c r="F66" i="16"/>
  <c r="E67" i="16" s="1"/>
  <c r="F67" i="16"/>
  <c r="E68" i="16" s="1"/>
  <c r="F68" i="16"/>
  <c r="E69" i="16" s="1"/>
  <c r="F69" i="16"/>
  <c r="E70" i="16" s="1"/>
  <c r="F70" i="16"/>
  <c r="E71" i="16" s="1"/>
  <c r="F71" i="16"/>
  <c r="E72" i="16" s="1"/>
  <c r="F72" i="16"/>
  <c r="E73" i="16" s="1"/>
  <c r="F73" i="16"/>
  <c r="E74" i="16" s="1"/>
  <c r="F74" i="16"/>
  <c r="E75" i="16" s="1"/>
  <c r="F75" i="16"/>
  <c r="E76" i="16" s="1"/>
  <c r="F76" i="16"/>
  <c r="E77" i="16" s="1"/>
  <c r="F77" i="16"/>
  <c r="E78" i="16" s="1"/>
  <c r="F78" i="16"/>
  <c r="E79" i="16" s="1"/>
  <c r="F79" i="16"/>
  <c r="E80" i="16" s="1"/>
  <c r="F80" i="16"/>
  <c r="E81" i="16" s="1"/>
  <c r="F81" i="16"/>
  <c r="E82" i="16" s="1"/>
  <c r="F82" i="16"/>
  <c r="E83" i="16" s="1"/>
  <c r="F83" i="16"/>
  <c r="E84" i="16" s="1"/>
  <c r="F84" i="16"/>
  <c r="E85" i="16" s="1"/>
  <c r="F85" i="16"/>
  <c r="E86" i="16" s="1"/>
  <c r="F86" i="16"/>
  <c r="E87" i="16" s="1"/>
  <c r="F87" i="16"/>
  <c r="E88" i="16" s="1"/>
  <c r="F88" i="16"/>
  <c r="E89" i="16" s="1"/>
  <c r="F89" i="16"/>
  <c r="E90" i="16" s="1"/>
  <c r="F90" i="16"/>
  <c r="E91" i="16" s="1"/>
  <c r="F91" i="16"/>
  <c r="E92" i="16" s="1"/>
  <c r="F92" i="16"/>
  <c r="E93" i="16" s="1"/>
  <c r="F93" i="16"/>
  <c r="E94" i="16" s="1"/>
  <c r="F94" i="16"/>
  <c r="E95" i="16" s="1"/>
  <c r="F95" i="16"/>
  <c r="E96" i="16" s="1"/>
  <c r="F96" i="16"/>
  <c r="E97" i="16" s="1"/>
  <c r="F97" i="16"/>
  <c r="E98" i="16" s="1"/>
  <c r="F98" i="16"/>
  <c r="E99" i="16" s="1"/>
  <c r="F99" i="16"/>
  <c r="E100" i="16" s="1"/>
  <c r="F100" i="16"/>
  <c r="E101" i="16" s="1"/>
  <c r="F101" i="16"/>
  <c r="E102" i="16" s="1"/>
  <c r="F102" i="16"/>
  <c r="E103" i="16" s="1"/>
  <c r="F103" i="16"/>
  <c r="E104" i="16" s="1"/>
  <c r="F104" i="16"/>
  <c r="E105" i="16" s="1"/>
  <c r="F105" i="16"/>
  <c r="E106" i="16" s="1"/>
  <c r="F106" i="16"/>
  <c r="E107" i="16" s="1"/>
  <c r="F107" i="16"/>
  <c r="E108" i="16" s="1"/>
  <c r="F108" i="16"/>
  <c r="E109" i="16" s="1"/>
  <c r="F109" i="16"/>
  <c r="E110" i="16" s="1"/>
  <c r="F110" i="16"/>
  <c r="E111" i="16" s="1"/>
  <c r="F111" i="16"/>
  <c r="E112" i="16" s="1"/>
  <c r="F112" i="16"/>
  <c r="E113" i="16" s="1"/>
  <c r="F113" i="16"/>
  <c r="E114" i="16" s="1"/>
  <c r="F114" i="16"/>
  <c r="E115" i="16" s="1"/>
  <c r="F115" i="16"/>
  <c r="E116" i="16" s="1"/>
  <c r="F116" i="16"/>
  <c r="E117" i="16" s="1"/>
  <c r="F117" i="16"/>
  <c r="E118" i="16" s="1"/>
  <c r="F118" i="16"/>
  <c r="E119" i="16" s="1"/>
  <c r="F119" i="16"/>
  <c r="E120" i="16" s="1"/>
  <c r="F120" i="16"/>
  <c r="E121" i="16" s="1"/>
  <c r="F121" i="16"/>
  <c r="E122" i="16" s="1"/>
  <c r="F122" i="16"/>
  <c r="E123" i="16" s="1"/>
  <c r="F123" i="16"/>
  <c r="E124" i="16" s="1"/>
  <c r="F124" i="16"/>
  <c r="E125" i="16" s="1"/>
  <c r="F125" i="16"/>
  <c r="E126" i="16" s="1"/>
  <c r="F126" i="16"/>
  <c r="E127" i="16" s="1"/>
  <c r="F127" i="16"/>
  <c r="E128" i="16" s="1"/>
  <c r="F128" i="16"/>
  <c r="E129" i="16" s="1"/>
  <c r="F129" i="16"/>
  <c r="E130" i="16" s="1"/>
  <c r="F130" i="16"/>
  <c r="E131" i="16" s="1"/>
  <c r="F131" i="16"/>
  <c r="E132" i="16" s="1"/>
  <c r="F132" i="16"/>
  <c r="E133" i="16" s="1"/>
  <c r="F133" i="16"/>
  <c r="E134" i="16" s="1"/>
  <c r="F134" i="16"/>
  <c r="E135" i="16" s="1"/>
  <c r="F135" i="16"/>
  <c r="E136" i="16" s="1"/>
  <c r="F136" i="16"/>
  <c r="E137" i="16" s="1"/>
  <c r="F137" i="16"/>
  <c r="E138" i="16" s="1"/>
  <c r="F138" i="16"/>
  <c r="E139" i="16" s="1"/>
  <c r="F139" i="16"/>
  <c r="E140" i="16" s="1"/>
  <c r="F140" i="16"/>
  <c r="E141" i="16" s="1"/>
  <c r="F141" i="16"/>
  <c r="E142" i="16" s="1"/>
  <c r="F142" i="16"/>
  <c r="E143" i="16" s="1"/>
  <c r="F143" i="16"/>
  <c r="E144" i="16" s="1"/>
  <c r="F144" i="16"/>
  <c r="E145" i="16" s="1"/>
  <c r="F145" i="16"/>
  <c r="E146" i="16" s="1"/>
  <c r="F146" i="16"/>
  <c r="E147" i="16" s="1"/>
  <c r="F147" i="16"/>
  <c r="E148" i="16" s="1"/>
  <c r="F148" i="16"/>
  <c r="E149" i="16" s="1"/>
  <c r="F149" i="16"/>
  <c r="E150" i="16" s="1"/>
  <c r="F150" i="16"/>
  <c r="E151" i="16" s="1"/>
  <c r="F151" i="16"/>
  <c r="E152" i="16" s="1"/>
  <c r="F152" i="16"/>
  <c r="E153" i="16" s="1"/>
  <c r="F153" i="16"/>
  <c r="E154" i="16" s="1"/>
  <c r="F154" i="16"/>
  <c r="E155" i="16" s="1"/>
  <c r="F155" i="16"/>
  <c r="E156" i="16" s="1"/>
  <c r="F156" i="16"/>
  <c r="E157" i="16" s="1"/>
  <c r="F157" i="16"/>
  <c r="E158" i="16" s="1"/>
  <c r="F158" i="16"/>
  <c r="E159" i="16" s="1"/>
  <c r="F159" i="16"/>
  <c r="E160" i="16" s="1"/>
  <c r="F160" i="16"/>
  <c r="E161" i="16" s="1"/>
  <c r="F161" i="16"/>
  <c r="E162" i="16" s="1"/>
  <c r="F162" i="16"/>
  <c r="E163" i="16" s="1"/>
  <c r="F163" i="16"/>
  <c r="E164" i="16" s="1"/>
  <c r="F164" i="16"/>
  <c r="E165" i="16" s="1"/>
  <c r="F165" i="16"/>
  <c r="E166" i="16" s="1"/>
  <c r="F166" i="16"/>
  <c r="E167" i="16" s="1"/>
  <c r="F167" i="16"/>
  <c r="E168" i="16" s="1"/>
  <c r="F168" i="16"/>
  <c r="E169" i="16" s="1"/>
  <c r="F169" i="16"/>
  <c r="E170" i="16" s="1"/>
  <c r="F170" i="16"/>
  <c r="E171" i="16" s="1"/>
  <c r="F171" i="16"/>
  <c r="E172" i="16" s="1"/>
  <c r="F172" i="16"/>
  <c r="E173" i="16" s="1"/>
  <c r="F173" i="16"/>
  <c r="E174" i="16" s="1"/>
  <c r="F174" i="16"/>
  <c r="E175" i="16" s="1"/>
  <c r="F175" i="16"/>
  <c r="E176" i="16" s="1"/>
  <c r="F176" i="16"/>
  <c r="E177" i="16" s="1"/>
  <c r="F177" i="16"/>
  <c r="E178" i="16" s="1"/>
  <c r="F178" i="16"/>
  <c r="E179" i="16" s="1"/>
  <c r="F179" i="16"/>
  <c r="E180" i="16" s="1"/>
  <c r="F180" i="16"/>
  <c r="E181" i="16" s="1"/>
  <c r="F181" i="16"/>
  <c r="E182" i="16" s="1"/>
  <c r="F182" i="16"/>
  <c r="E183" i="16" s="1"/>
  <c r="F183" i="16"/>
  <c r="E184" i="16" s="1"/>
  <c r="F184" i="16"/>
  <c r="E185" i="16" s="1"/>
  <c r="F185" i="16"/>
  <c r="E186" i="16" s="1"/>
  <c r="F186" i="16"/>
  <c r="E187" i="16" s="1"/>
  <c r="F187" i="16"/>
  <c r="E188" i="16" s="1"/>
  <c r="F188" i="16"/>
  <c r="E189" i="16" s="1"/>
  <c r="F189" i="16"/>
  <c r="E190" i="16" s="1"/>
  <c r="F190" i="16"/>
  <c r="E191" i="16" s="1"/>
  <c r="F191" i="16"/>
  <c r="E192" i="16" s="1"/>
  <c r="F192" i="16"/>
  <c r="E193" i="16" s="1"/>
  <c r="F193" i="16"/>
  <c r="E194" i="16" s="1"/>
  <c r="F194" i="16"/>
  <c r="E195" i="16" s="1"/>
  <c r="F195" i="16"/>
  <c r="E196" i="16" s="1"/>
  <c r="F196" i="16"/>
  <c r="E197" i="16" s="1"/>
  <c r="F197" i="16"/>
  <c r="E198" i="16" s="1"/>
  <c r="F198" i="16"/>
  <c r="E199" i="16" s="1"/>
  <c r="F199" i="16"/>
  <c r="E200" i="16" s="1"/>
  <c r="F200" i="16"/>
  <c r="E201" i="16" s="1"/>
  <c r="F201" i="16"/>
  <c r="E202" i="16" s="1"/>
  <c r="F202" i="16"/>
  <c r="E203" i="16" s="1"/>
  <c r="F203" i="16"/>
  <c r="E204" i="16" s="1"/>
  <c r="F204" i="16"/>
  <c r="E205" i="16" s="1"/>
  <c r="F205" i="16"/>
  <c r="E206" i="16" s="1"/>
  <c r="F206" i="16"/>
  <c r="E207" i="16" s="1"/>
  <c r="F207" i="16"/>
  <c r="E208" i="16" s="1"/>
  <c r="F208" i="16"/>
  <c r="E209" i="16" s="1"/>
  <c r="F209" i="16"/>
  <c r="E210" i="16" s="1"/>
  <c r="F210" i="16"/>
  <c r="E211" i="16" s="1"/>
  <c r="F211" i="16"/>
  <c r="E212" i="16" s="1"/>
  <c r="F212" i="16"/>
  <c r="E213" i="16" s="1"/>
  <c r="F213" i="16"/>
  <c r="E214" i="16" s="1"/>
  <c r="F214" i="16"/>
  <c r="E215" i="16" s="1"/>
  <c r="F215" i="16"/>
  <c r="E216" i="16" s="1"/>
  <c r="F216" i="16"/>
  <c r="E217" i="16" s="1"/>
  <c r="F217" i="16"/>
  <c r="E218" i="16" s="1"/>
  <c r="F218" i="16"/>
  <c r="E219" i="16" s="1"/>
  <c r="F219" i="16"/>
  <c r="E220" i="16" s="1"/>
  <c r="F220" i="16"/>
  <c r="E221" i="16" s="1"/>
  <c r="F221" i="16"/>
  <c r="E222" i="16" s="1"/>
  <c r="F222" i="16"/>
  <c r="E223" i="16" s="1"/>
  <c r="F223" i="16"/>
  <c r="E224" i="16" s="1"/>
  <c r="F224" i="16"/>
  <c r="E225" i="16" s="1"/>
  <c r="F225" i="16"/>
  <c r="E226" i="16" s="1"/>
  <c r="F226" i="16"/>
  <c r="E227" i="16" s="1"/>
  <c r="F227" i="16"/>
  <c r="E228" i="16" s="1"/>
  <c r="F228" i="16"/>
  <c r="E229" i="16" s="1"/>
  <c r="F229" i="16"/>
  <c r="E230" i="16" s="1"/>
  <c r="F230" i="16"/>
  <c r="E231" i="16" s="1"/>
  <c r="F231" i="16"/>
  <c r="E232" i="16" s="1"/>
  <c r="F232" i="16"/>
  <c r="E233" i="16" s="1"/>
  <c r="F233" i="16"/>
  <c r="E234" i="16" s="1"/>
  <c r="F234" i="16"/>
  <c r="E235" i="16" s="1"/>
  <c r="F235" i="16"/>
  <c r="E236" i="16" s="1"/>
  <c r="F236" i="16"/>
  <c r="E237" i="16" s="1"/>
  <c r="F237" i="16"/>
  <c r="E238" i="16" s="1"/>
  <c r="F238" i="16"/>
  <c r="E239" i="16" s="1"/>
  <c r="F239" i="16"/>
  <c r="E240" i="16" s="1"/>
  <c r="F240" i="16"/>
  <c r="E241" i="16" s="1"/>
  <c r="F241" i="16"/>
  <c r="E242" i="16" s="1"/>
  <c r="F242" i="16"/>
  <c r="E243" i="16" s="1"/>
  <c r="F243" i="16"/>
  <c r="E244" i="16" s="1"/>
  <c r="F244" i="16"/>
  <c r="E245" i="16" s="1"/>
  <c r="F245" i="16"/>
  <c r="E246" i="16" s="1"/>
  <c r="F246" i="16"/>
  <c r="E247" i="16" s="1"/>
  <c r="F247" i="16"/>
  <c r="E248" i="16" s="1"/>
  <c r="F248" i="16"/>
  <c r="E249" i="16" s="1"/>
  <c r="F249" i="16"/>
  <c r="E250" i="16" s="1"/>
  <c r="F250" i="16"/>
  <c r="E251" i="16" s="1"/>
  <c r="F251" i="16"/>
  <c r="E252" i="16" s="1"/>
  <c r="F252" i="16"/>
  <c r="E253" i="16" s="1"/>
  <c r="F253" i="16"/>
  <c r="E254" i="16" s="1"/>
  <c r="F254" i="16"/>
  <c r="E255" i="16" s="1"/>
  <c r="F255" i="16"/>
  <c r="E256" i="16" s="1"/>
  <c r="F256" i="16"/>
  <c r="E257" i="16" s="1"/>
  <c r="F257" i="16"/>
  <c r="E258" i="16" s="1"/>
  <c r="F258" i="16"/>
  <c r="E259" i="16" s="1"/>
  <c r="F259" i="16"/>
  <c r="E260" i="16" s="1"/>
  <c r="F260" i="16"/>
  <c r="E261" i="16" s="1"/>
  <c r="F261" i="16"/>
  <c r="E262" i="16" s="1"/>
  <c r="F262" i="16"/>
  <c r="E263" i="16" s="1"/>
  <c r="F263" i="16"/>
  <c r="E264" i="16" s="1"/>
  <c r="F264" i="16"/>
  <c r="E265" i="16" s="1"/>
  <c r="F265" i="16"/>
  <c r="E266" i="16" s="1"/>
  <c r="F266" i="16"/>
  <c r="E267" i="16" s="1"/>
  <c r="F267" i="16"/>
  <c r="E268" i="16" s="1"/>
  <c r="F268" i="16"/>
  <c r="E269" i="16" s="1"/>
  <c r="F269" i="16"/>
  <c r="E270" i="16" s="1"/>
  <c r="F270" i="16"/>
  <c r="E271" i="16" s="1"/>
  <c r="F271" i="16"/>
  <c r="E272" i="16" s="1"/>
  <c r="F272" i="16"/>
  <c r="E273" i="16" s="1"/>
  <c r="F273" i="16"/>
  <c r="E274" i="16" s="1"/>
  <c r="F274" i="16"/>
  <c r="E275" i="16" s="1"/>
  <c r="F275" i="16"/>
  <c r="E276" i="16" s="1"/>
  <c r="F276" i="16"/>
  <c r="E277" i="16" s="1"/>
  <c r="F277" i="16"/>
  <c r="E278" i="16" s="1"/>
  <c r="F278" i="16"/>
  <c r="E279" i="16" s="1"/>
  <c r="F279" i="16"/>
  <c r="E280" i="16" s="1"/>
  <c r="F280" i="16"/>
  <c r="E281" i="16" s="1"/>
  <c r="F281" i="16"/>
  <c r="E282" i="16" s="1"/>
  <c r="F282" i="16"/>
  <c r="E283" i="16" s="1"/>
  <c r="F283" i="16"/>
  <c r="E284" i="16" s="1"/>
  <c r="F284" i="16"/>
  <c r="E285" i="16" s="1"/>
  <c r="F285" i="16"/>
  <c r="E286" i="16" s="1"/>
  <c r="F286" i="16"/>
  <c r="E287" i="16" s="1"/>
  <c r="F287" i="16"/>
  <c r="E288" i="16" s="1"/>
  <c r="F288" i="16"/>
  <c r="E289" i="16" s="1"/>
  <c r="F289" i="16"/>
  <c r="E290" i="16" s="1"/>
  <c r="F290" i="16"/>
  <c r="E291" i="16" s="1"/>
  <c r="F291" i="16"/>
  <c r="E292" i="16" s="1"/>
  <c r="F292" i="16"/>
  <c r="E293" i="16" s="1"/>
  <c r="F293" i="16"/>
  <c r="E294" i="16" s="1"/>
  <c r="F294" i="16"/>
  <c r="E295" i="16" s="1"/>
  <c r="F295" i="16"/>
  <c r="E296" i="16" s="1"/>
  <c r="F296" i="16"/>
  <c r="E297" i="16" s="1"/>
  <c r="F297" i="16"/>
  <c r="E298" i="16" s="1"/>
  <c r="F298" i="16"/>
  <c r="E299" i="16" s="1"/>
  <c r="F299" i="16"/>
  <c r="E300" i="16" s="1"/>
  <c r="F300" i="16"/>
  <c r="E301" i="16" s="1"/>
  <c r="F301" i="16"/>
  <c r="E302" i="16" s="1"/>
  <c r="F302" i="16"/>
  <c r="E303" i="16" s="1"/>
  <c r="F303" i="16"/>
  <c r="E304" i="16" s="1"/>
  <c r="F304" i="16"/>
  <c r="E305" i="16" s="1"/>
  <c r="F305" i="16"/>
  <c r="E306" i="16" s="1"/>
  <c r="F306" i="16"/>
  <c r="E307" i="16" s="1"/>
  <c r="F307" i="16"/>
  <c r="E308" i="16" s="1"/>
  <c r="F308" i="16"/>
  <c r="E309" i="16" s="1"/>
  <c r="F309" i="16"/>
  <c r="E310" i="16" s="1"/>
  <c r="F310" i="16"/>
  <c r="E311" i="16" s="1"/>
  <c r="F311" i="16"/>
  <c r="E312" i="16" s="1"/>
  <c r="F312" i="16"/>
  <c r="E313" i="16" s="1"/>
  <c r="F313" i="16"/>
  <c r="E314" i="16" s="1"/>
  <c r="F314" i="16"/>
  <c r="E315" i="16" s="1"/>
  <c r="F315" i="16"/>
  <c r="E316" i="16" s="1"/>
  <c r="F316" i="16"/>
  <c r="E317" i="16" s="1"/>
  <c r="F317" i="16"/>
  <c r="E318" i="16" s="1"/>
  <c r="F318" i="16"/>
  <c r="E319" i="16" s="1"/>
  <c r="F319" i="16"/>
  <c r="E320" i="16" s="1"/>
  <c r="F320" i="16"/>
  <c r="E321" i="16" s="1"/>
  <c r="F321" i="16"/>
  <c r="E322" i="16" s="1"/>
  <c r="F322" i="16"/>
  <c r="E323" i="16" s="1"/>
  <c r="F323" i="16"/>
  <c r="E324" i="16" s="1"/>
  <c r="F324" i="16"/>
  <c r="E325" i="16" s="1"/>
  <c r="F325" i="16"/>
  <c r="E326" i="16" s="1"/>
  <c r="F326" i="16"/>
  <c r="E327" i="16" s="1"/>
  <c r="F327" i="16"/>
  <c r="E328" i="16" s="1"/>
  <c r="F328" i="16"/>
  <c r="E329" i="16" s="1"/>
  <c r="F329" i="16"/>
  <c r="E330" i="16" s="1"/>
  <c r="F330" i="16"/>
  <c r="E331" i="16" s="1"/>
  <c r="F331" i="16"/>
  <c r="E332" i="16" s="1"/>
  <c r="F332" i="16"/>
  <c r="E333" i="16" s="1"/>
  <c r="F333" i="16"/>
  <c r="E334" i="16" s="1"/>
  <c r="F334" i="16"/>
  <c r="E335" i="16" s="1"/>
  <c r="F335" i="16"/>
  <c r="E336" i="16" s="1"/>
  <c r="F336" i="16"/>
  <c r="E337" i="16" s="1"/>
  <c r="F337" i="16"/>
  <c r="E338" i="16" s="1"/>
  <c r="F338" i="16"/>
  <c r="E339" i="16" s="1"/>
  <c r="F339" i="16"/>
  <c r="E340" i="16" s="1"/>
  <c r="F340" i="16"/>
  <c r="E341" i="16" s="1"/>
  <c r="F341" i="16"/>
  <c r="E342" i="16" s="1"/>
  <c r="F342" i="16"/>
  <c r="E343" i="16" s="1"/>
  <c r="F343" i="16"/>
  <c r="E344" i="16" s="1"/>
  <c r="F344" i="16"/>
  <c r="E345" i="16" s="1"/>
  <c r="F345" i="16"/>
  <c r="E346" i="16" s="1"/>
  <c r="F346" i="16"/>
  <c r="E347" i="16" s="1"/>
  <c r="F347" i="16"/>
  <c r="E348" i="16" s="1"/>
  <c r="F348" i="16"/>
  <c r="E349" i="16" s="1"/>
  <c r="F349" i="16"/>
  <c r="E350" i="16" s="1"/>
  <c r="F350" i="16"/>
  <c r="E351" i="16" s="1"/>
  <c r="F351" i="16"/>
  <c r="E352" i="16" s="1"/>
  <c r="F352" i="16"/>
  <c r="E353" i="16" s="1"/>
  <c r="F353" i="16"/>
  <c r="E354" i="16" s="1"/>
  <c r="F354" i="16"/>
  <c r="E355" i="16" s="1"/>
  <c r="F355" i="16"/>
  <c r="E356" i="16" s="1"/>
  <c r="F356" i="16"/>
  <c r="E357" i="16" s="1"/>
  <c r="F357" i="16"/>
  <c r="E358" i="16" s="1"/>
  <c r="F358" i="16"/>
  <c r="E359" i="16" s="1"/>
  <c r="F359" i="16"/>
  <c r="E360" i="16" s="1"/>
  <c r="F360" i="16"/>
  <c r="E361" i="16" s="1"/>
  <c r="F361" i="16"/>
  <c r="E362" i="16" s="1"/>
  <c r="F362" i="16"/>
  <c r="E363" i="16" s="1"/>
  <c r="F363" i="16"/>
  <c r="E364" i="16" s="1"/>
  <c r="F364" i="16"/>
  <c r="E365" i="16" s="1"/>
  <c r="F365" i="16"/>
  <c r="E366" i="16" s="1"/>
  <c r="F366" i="16"/>
  <c r="E367" i="16" s="1"/>
  <c r="F367" i="16"/>
  <c r="E368" i="16" s="1"/>
  <c r="F368" i="16"/>
  <c r="E369" i="16" s="1"/>
  <c r="F369" i="16"/>
  <c r="E370" i="16" s="1"/>
  <c r="F370" i="16"/>
  <c r="E371" i="16" s="1"/>
  <c r="F371" i="16"/>
  <c r="E372" i="16" s="1"/>
  <c r="F372" i="16"/>
  <c r="E373" i="16" s="1"/>
  <c r="F373" i="16"/>
  <c r="E374" i="16" s="1"/>
  <c r="F374" i="16"/>
  <c r="E375" i="16" s="1"/>
  <c r="F375" i="16"/>
  <c r="E376" i="16" s="1"/>
  <c r="F376" i="16"/>
  <c r="E377" i="16" s="1"/>
  <c r="F377" i="16"/>
  <c r="E378" i="16" s="1"/>
  <c r="F378" i="16"/>
  <c r="E379" i="16" s="1"/>
  <c r="F379" i="16"/>
  <c r="E380" i="16" s="1"/>
  <c r="F380" i="16"/>
  <c r="E381" i="16" s="1"/>
  <c r="F381" i="16"/>
  <c r="E382" i="16" s="1"/>
  <c r="F382" i="16"/>
  <c r="E383" i="16" s="1"/>
  <c r="F383" i="16"/>
  <c r="E384" i="16" s="1"/>
  <c r="F384" i="16"/>
  <c r="E385" i="16" s="1"/>
  <c r="F385" i="16"/>
  <c r="E386" i="16" s="1"/>
  <c r="F386" i="16"/>
  <c r="E387" i="16" s="1"/>
  <c r="F387" i="16"/>
  <c r="E388" i="16" s="1"/>
  <c r="F388" i="16"/>
  <c r="E389" i="16" s="1"/>
  <c r="F389" i="16"/>
  <c r="E390" i="16" s="1"/>
  <c r="F390" i="16"/>
  <c r="E391" i="16" s="1"/>
  <c r="F391" i="16"/>
  <c r="E392" i="16" s="1"/>
  <c r="F392" i="16"/>
  <c r="E393" i="16" s="1"/>
  <c r="F393" i="16"/>
  <c r="E394" i="16" s="1"/>
  <c r="F394" i="16"/>
  <c r="E395" i="16" s="1"/>
  <c r="F395" i="16"/>
  <c r="E396" i="16" s="1"/>
  <c r="F396" i="16"/>
  <c r="E397" i="16" s="1"/>
  <c r="F397" i="16"/>
  <c r="E398" i="16" s="1"/>
  <c r="F398" i="16"/>
  <c r="E399" i="16" s="1"/>
  <c r="F399" i="16"/>
  <c r="E400" i="16" s="1"/>
  <c r="F400" i="16"/>
  <c r="E401" i="16" s="1"/>
  <c r="F401" i="16"/>
  <c r="E402" i="16" s="1"/>
  <c r="F402" i="16"/>
  <c r="E403" i="16" s="1"/>
  <c r="F403" i="16"/>
  <c r="E404" i="16" s="1"/>
  <c r="F404" i="16"/>
  <c r="E405" i="16" s="1"/>
  <c r="F405" i="16"/>
  <c r="E406" i="16" s="1"/>
  <c r="F406" i="16"/>
  <c r="E407" i="16" s="1"/>
  <c r="F407" i="16"/>
  <c r="E408" i="16" s="1"/>
  <c r="F408" i="16"/>
  <c r="E409" i="16" s="1"/>
  <c r="F409" i="16"/>
  <c r="E410" i="16" s="1"/>
  <c r="F410" i="16"/>
  <c r="E411" i="16" s="1"/>
  <c r="F411" i="16"/>
  <c r="E412" i="16" s="1"/>
  <c r="F412" i="16"/>
  <c r="E413" i="16" s="1"/>
  <c r="F413" i="16"/>
  <c r="E414" i="16" s="1"/>
  <c r="F414" i="16"/>
  <c r="E415" i="16" s="1"/>
  <c r="F415" i="16"/>
  <c r="E416" i="16" s="1"/>
  <c r="F416" i="16"/>
  <c r="E417" i="16" s="1"/>
  <c r="F417" i="16"/>
  <c r="E418" i="16" s="1"/>
  <c r="F418" i="16"/>
  <c r="E419" i="16" s="1"/>
  <c r="F419" i="16"/>
  <c r="E420" i="16" s="1"/>
  <c r="F420" i="16"/>
  <c r="E421" i="16" s="1"/>
  <c r="F421" i="16"/>
  <c r="E422" i="16" s="1"/>
  <c r="F422" i="16"/>
  <c r="E423" i="16" s="1"/>
  <c r="F423" i="16"/>
  <c r="E424" i="16" s="1"/>
  <c r="F424" i="16"/>
  <c r="E425" i="16" s="1"/>
  <c r="F425" i="16"/>
  <c r="E426" i="16" s="1"/>
  <c r="F426" i="16"/>
  <c r="E427" i="16" s="1"/>
  <c r="F427" i="16"/>
  <c r="E428" i="16" s="1"/>
  <c r="F428" i="16"/>
  <c r="E429" i="16" s="1"/>
  <c r="F429" i="16"/>
  <c r="E430" i="16" s="1"/>
  <c r="F430" i="16"/>
  <c r="E431" i="16" s="1"/>
  <c r="F431" i="16"/>
  <c r="E432" i="16" s="1"/>
  <c r="F432" i="16"/>
  <c r="E433" i="16" s="1"/>
  <c r="F433" i="16"/>
  <c r="E434" i="16" s="1"/>
  <c r="F434" i="16"/>
  <c r="E435" i="16" s="1"/>
  <c r="F435" i="16"/>
  <c r="E436" i="16" s="1"/>
  <c r="F436" i="16"/>
  <c r="E437" i="16" s="1"/>
  <c r="F437" i="16"/>
  <c r="E438" i="16" s="1"/>
  <c r="F438" i="16"/>
  <c r="E439" i="16" s="1"/>
  <c r="F439" i="16"/>
  <c r="E440" i="16" s="1"/>
  <c r="F440" i="16"/>
  <c r="E441" i="16" s="1"/>
  <c r="F441" i="16"/>
  <c r="E442" i="16" s="1"/>
  <c r="F442" i="16"/>
  <c r="E443" i="16" s="1"/>
  <c r="F443" i="16"/>
  <c r="E444" i="16" s="1"/>
  <c r="F444" i="16"/>
  <c r="E445" i="16" s="1"/>
  <c r="F445" i="16"/>
  <c r="E446" i="16" s="1"/>
  <c r="F446" i="16"/>
  <c r="E447" i="16" s="1"/>
  <c r="F447" i="16"/>
  <c r="E448" i="16" s="1"/>
  <c r="F448" i="16"/>
  <c r="E449" i="16" s="1"/>
  <c r="F449" i="16"/>
  <c r="E450" i="16" s="1"/>
  <c r="F450" i="16"/>
  <c r="E451" i="16" s="1"/>
  <c r="F451" i="16"/>
  <c r="E452" i="16" s="1"/>
  <c r="F452" i="16"/>
  <c r="E453" i="16" s="1"/>
  <c r="F453" i="16"/>
  <c r="E454" i="16" s="1"/>
  <c r="F454" i="16"/>
  <c r="E455" i="16" s="1"/>
  <c r="F455" i="16"/>
  <c r="E456" i="16" s="1"/>
  <c r="F456" i="16"/>
  <c r="E457" i="16" s="1"/>
  <c r="F457" i="16"/>
  <c r="E458" i="16" s="1"/>
  <c r="F458" i="16"/>
  <c r="E459" i="16" s="1"/>
  <c r="F459" i="16"/>
  <c r="E460" i="16" s="1"/>
  <c r="F460" i="16"/>
  <c r="E461" i="16" s="1"/>
  <c r="F461" i="16"/>
  <c r="E462" i="16" s="1"/>
  <c r="F462" i="16"/>
  <c r="E463" i="16" s="1"/>
  <c r="F463" i="16"/>
  <c r="E464" i="16" s="1"/>
  <c r="F464" i="16"/>
  <c r="E465" i="16" s="1"/>
  <c r="F465" i="16"/>
  <c r="E466" i="16" s="1"/>
  <c r="F466" i="16"/>
  <c r="E467" i="16" s="1"/>
  <c r="F467" i="16"/>
  <c r="E468" i="16" s="1"/>
  <c r="F468" i="16"/>
  <c r="E469" i="16" s="1"/>
  <c r="F469" i="16"/>
  <c r="E470" i="16" s="1"/>
  <c r="F470" i="16"/>
  <c r="E471" i="16" s="1"/>
  <c r="F471" i="16"/>
  <c r="E472" i="16" s="1"/>
  <c r="F472" i="16"/>
  <c r="E473" i="16" s="1"/>
  <c r="F473" i="16"/>
  <c r="E474" i="16" s="1"/>
  <c r="F474" i="16"/>
  <c r="E475" i="16" s="1"/>
  <c r="F475" i="16"/>
  <c r="E476" i="16" s="1"/>
  <c r="F476" i="16"/>
  <c r="E477" i="16" s="1"/>
  <c r="F477" i="16"/>
  <c r="E478" i="16" s="1"/>
  <c r="F478" i="16"/>
  <c r="E479" i="16" s="1"/>
  <c r="F479" i="16"/>
  <c r="E480" i="16" s="1"/>
  <c r="F480" i="16"/>
  <c r="E481" i="16" s="1"/>
  <c r="F481" i="16"/>
  <c r="E482" i="16" s="1"/>
  <c r="F482" i="16"/>
  <c r="E483" i="16" s="1"/>
  <c r="F483" i="16"/>
  <c r="E484" i="16" s="1"/>
  <c r="F484" i="16"/>
  <c r="E485" i="16" s="1"/>
  <c r="F485" i="16"/>
  <c r="E486" i="16" s="1"/>
  <c r="F486" i="16"/>
  <c r="E487" i="16" s="1"/>
  <c r="F487" i="16"/>
  <c r="E488" i="16" s="1"/>
  <c r="F488" i="16"/>
  <c r="E489" i="16" s="1"/>
  <c r="F489" i="16"/>
  <c r="E490" i="16" s="1"/>
  <c r="F490" i="16"/>
  <c r="E491" i="16" s="1"/>
  <c r="F491" i="16"/>
  <c r="E492" i="16" s="1"/>
  <c r="F492" i="16"/>
  <c r="E493" i="16" s="1"/>
  <c r="F493" i="16"/>
  <c r="E494" i="16" s="1"/>
  <c r="F494" i="16"/>
  <c r="E495" i="16" s="1"/>
  <c r="F495" i="16"/>
  <c r="E496" i="16" s="1"/>
  <c r="F496" i="16"/>
  <c r="E497" i="16" s="1"/>
  <c r="F497" i="16"/>
  <c r="E498" i="16" s="1"/>
  <c r="F498" i="16"/>
  <c r="E499" i="16" s="1"/>
  <c r="F499" i="16"/>
  <c r="E500" i="16" s="1"/>
  <c r="F500" i="16"/>
  <c r="E501" i="16" s="1"/>
  <c r="F501" i="16"/>
  <c r="E502" i="16" s="1"/>
  <c r="F502" i="16"/>
  <c r="E503" i="16" s="1"/>
  <c r="F503" i="16"/>
  <c r="E504" i="16" s="1"/>
  <c r="F504" i="16"/>
  <c r="E505" i="16" s="1"/>
  <c r="F505" i="16"/>
  <c r="E506" i="16" s="1"/>
  <c r="F506" i="16"/>
  <c r="E507" i="16" s="1"/>
  <c r="F507" i="16"/>
  <c r="E508" i="16" s="1"/>
  <c r="F508" i="16"/>
  <c r="E509" i="16" s="1"/>
  <c r="F509" i="16"/>
  <c r="E510" i="16" s="1"/>
  <c r="F510" i="16"/>
  <c r="E511" i="16" s="1"/>
  <c r="F511" i="16"/>
  <c r="E512" i="16" s="1"/>
  <c r="F512" i="16"/>
  <c r="E513" i="16" s="1"/>
  <c r="F513" i="16"/>
  <c r="E514" i="16" s="1"/>
  <c r="F514" i="16"/>
  <c r="E515" i="16" s="1"/>
  <c r="F515" i="16"/>
  <c r="E516" i="16" s="1"/>
  <c r="F516" i="16"/>
  <c r="E517" i="16" s="1"/>
  <c r="F517" i="16"/>
  <c r="E518" i="16" s="1"/>
  <c r="F518" i="16"/>
  <c r="E519" i="16" s="1"/>
  <c r="F519" i="16"/>
  <c r="E520" i="16" s="1"/>
  <c r="F520" i="16"/>
  <c r="E521" i="16" s="1"/>
  <c r="F521" i="16"/>
  <c r="E522" i="16" s="1"/>
  <c r="F522" i="16"/>
  <c r="E523" i="16" s="1"/>
  <c r="F523" i="16"/>
  <c r="E524" i="16" s="1"/>
  <c r="F524" i="16"/>
  <c r="E525" i="16" s="1"/>
  <c r="F525" i="16"/>
  <c r="E526" i="16" s="1"/>
  <c r="F526" i="16"/>
  <c r="E527" i="16" s="1"/>
  <c r="F527" i="16"/>
  <c r="E528" i="16" s="1"/>
  <c r="F528" i="16"/>
  <c r="E529" i="16" s="1"/>
  <c r="F529" i="16"/>
  <c r="E530" i="16" s="1"/>
  <c r="F530" i="16"/>
  <c r="E531" i="16" s="1"/>
  <c r="F531" i="16"/>
  <c r="E532" i="16" s="1"/>
  <c r="F532" i="16"/>
  <c r="E533" i="16" s="1"/>
  <c r="F533" i="16"/>
  <c r="E534" i="16" s="1"/>
  <c r="F534" i="16"/>
  <c r="E535" i="16" s="1"/>
  <c r="F535" i="16"/>
  <c r="E536" i="16" s="1"/>
  <c r="F536" i="16"/>
  <c r="E537" i="16" s="1"/>
  <c r="F537" i="16"/>
  <c r="E538" i="16" s="1"/>
  <c r="F538" i="16"/>
  <c r="E539" i="16" s="1"/>
  <c r="F539" i="16"/>
  <c r="E540" i="16" s="1"/>
  <c r="F540" i="16"/>
  <c r="E541" i="16" s="1"/>
  <c r="F541" i="16"/>
  <c r="E542" i="16" s="1"/>
  <c r="F542" i="16"/>
  <c r="E543" i="16" s="1"/>
  <c r="F543" i="16"/>
  <c r="E544" i="16" s="1"/>
  <c r="F544" i="16"/>
  <c r="E545" i="16" s="1"/>
  <c r="F545" i="16"/>
  <c r="E546" i="16" s="1"/>
  <c r="F546" i="16"/>
  <c r="E547" i="16" s="1"/>
  <c r="F547" i="16"/>
  <c r="E548" i="16" s="1"/>
  <c r="F548" i="16"/>
  <c r="E549" i="16" s="1"/>
  <c r="F549" i="16"/>
  <c r="E550" i="16" s="1"/>
  <c r="F550" i="16"/>
  <c r="E551" i="16" s="1"/>
  <c r="F551" i="16"/>
  <c r="E552" i="16" s="1"/>
  <c r="F552" i="16"/>
  <c r="E553" i="16" s="1"/>
  <c r="F553" i="16"/>
  <c r="E554" i="16" s="1"/>
  <c r="F554" i="16"/>
  <c r="E555" i="16" s="1"/>
  <c r="F555" i="16"/>
  <c r="E556" i="16" s="1"/>
  <c r="F556" i="16"/>
  <c r="E557" i="16" s="1"/>
  <c r="F557" i="16"/>
  <c r="E558" i="16" s="1"/>
  <c r="F558" i="16"/>
  <c r="E559" i="16" s="1"/>
  <c r="F559" i="16"/>
  <c r="E560" i="16" s="1"/>
  <c r="F560" i="16"/>
  <c r="E561" i="16" s="1"/>
  <c r="F561" i="16"/>
  <c r="E562" i="16" s="1"/>
  <c r="F562" i="16"/>
  <c r="E563" i="16" s="1"/>
  <c r="F563" i="16"/>
  <c r="E564" i="16" s="1"/>
  <c r="F564" i="16"/>
  <c r="E565" i="16" s="1"/>
  <c r="F565" i="16"/>
  <c r="E566" i="16" s="1"/>
  <c r="F566" i="16"/>
  <c r="E567" i="16" s="1"/>
  <c r="F567" i="16"/>
  <c r="E568" i="16" s="1"/>
  <c r="F568" i="16"/>
  <c r="E569" i="16" s="1"/>
  <c r="F569" i="16"/>
  <c r="E570" i="16" s="1"/>
  <c r="F570" i="16"/>
  <c r="E571" i="16" s="1"/>
  <c r="F571" i="16"/>
  <c r="E572" i="16" s="1"/>
  <c r="F572" i="16"/>
  <c r="E573" i="16" s="1"/>
  <c r="F573" i="16"/>
  <c r="E574" i="16" s="1"/>
  <c r="F574" i="16"/>
  <c r="E575" i="16" s="1"/>
  <c r="F575" i="16"/>
  <c r="E576" i="16" s="1"/>
  <c r="F576" i="16"/>
  <c r="E577" i="16" s="1"/>
  <c r="F577" i="16"/>
  <c r="E578" i="16" s="1"/>
  <c r="F578" i="16"/>
  <c r="E579" i="16" s="1"/>
  <c r="F579" i="16"/>
  <c r="E580" i="16" s="1"/>
  <c r="F580" i="16"/>
  <c r="E581" i="16" s="1"/>
  <c r="F581" i="16"/>
  <c r="E582" i="16" s="1"/>
  <c r="F582" i="16"/>
  <c r="E583" i="16" s="1"/>
  <c r="F583" i="16"/>
  <c r="E584" i="16" s="1"/>
  <c r="F584" i="16"/>
  <c r="E585" i="16" s="1"/>
  <c r="F585" i="16"/>
  <c r="E586" i="16" s="1"/>
  <c r="F586" i="16"/>
  <c r="E587" i="16" s="1"/>
  <c r="F587" i="16"/>
  <c r="E588" i="16" s="1"/>
  <c r="F588" i="16"/>
  <c r="E589" i="16" s="1"/>
  <c r="F589" i="16"/>
  <c r="E590" i="16" s="1"/>
  <c r="F590" i="16"/>
  <c r="E591" i="16" s="1"/>
  <c r="F591" i="16"/>
  <c r="E592" i="16" s="1"/>
  <c r="F592" i="16"/>
  <c r="E593" i="16" s="1"/>
  <c r="F593" i="16"/>
  <c r="E594" i="16" s="1"/>
  <c r="F594" i="16"/>
  <c r="E595" i="16" s="1"/>
  <c r="F595" i="16"/>
  <c r="E596" i="16" s="1"/>
  <c r="F596" i="16"/>
  <c r="E597" i="16" s="1"/>
  <c r="F597" i="16"/>
  <c r="E598" i="16" s="1"/>
  <c r="F598" i="16"/>
  <c r="E599" i="16" s="1"/>
  <c r="F599" i="16"/>
  <c r="E600" i="16" s="1"/>
  <c r="F600" i="16"/>
  <c r="E601" i="16" s="1"/>
  <c r="F601" i="16"/>
  <c r="E602" i="16" s="1"/>
  <c r="F602" i="16"/>
  <c r="E603" i="16" s="1"/>
  <c r="F603" i="16"/>
  <c r="E604" i="16" s="1"/>
  <c r="F604" i="16"/>
  <c r="E605" i="16" s="1"/>
  <c r="F605" i="16"/>
  <c r="E606" i="16" s="1"/>
  <c r="F606" i="16"/>
  <c r="E607" i="16" s="1"/>
  <c r="F607" i="16"/>
  <c r="E608" i="16" s="1"/>
  <c r="F608" i="16"/>
  <c r="E609" i="16" s="1"/>
  <c r="F609" i="16"/>
  <c r="E610" i="16" s="1"/>
  <c r="F610" i="16"/>
  <c r="E611" i="16" s="1"/>
  <c r="F611" i="16"/>
  <c r="E612" i="16" s="1"/>
  <c r="F612" i="16"/>
  <c r="E613" i="16" s="1"/>
  <c r="F613" i="16"/>
  <c r="E614" i="16" s="1"/>
  <c r="F614" i="16"/>
  <c r="E615" i="16" s="1"/>
  <c r="F615" i="16"/>
  <c r="E616" i="16" s="1"/>
  <c r="F616" i="16"/>
  <c r="E617" i="16" s="1"/>
  <c r="F617" i="16"/>
  <c r="E618" i="16" s="1"/>
  <c r="F618" i="16"/>
  <c r="E619" i="16" s="1"/>
  <c r="F619" i="16"/>
  <c r="E620" i="16" s="1"/>
  <c r="F620" i="16"/>
  <c r="E621" i="16" s="1"/>
  <c r="F621" i="16"/>
  <c r="E622" i="16" s="1"/>
  <c r="F622" i="16"/>
  <c r="E623" i="16" s="1"/>
  <c r="F623" i="16"/>
  <c r="E624" i="16" s="1"/>
  <c r="F624" i="16"/>
  <c r="E625" i="16" s="1"/>
  <c r="F625" i="16"/>
  <c r="E626" i="16" s="1"/>
  <c r="F626" i="16"/>
  <c r="E627" i="16" s="1"/>
  <c r="F627" i="16"/>
  <c r="E628" i="16" s="1"/>
  <c r="F628" i="16"/>
  <c r="E629" i="16" s="1"/>
  <c r="F629" i="16"/>
  <c r="E630" i="16" s="1"/>
  <c r="F630" i="16"/>
  <c r="E631" i="16" s="1"/>
  <c r="F631" i="16"/>
  <c r="E632" i="16" s="1"/>
  <c r="F632" i="16"/>
  <c r="E633" i="16" s="1"/>
  <c r="F633" i="16"/>
  <c r="E634" i="16" s="1"/>
  <c r="F634" i="16"/>
  <c r="E635" i="16" s="1"/>
  <c r="F635" i="16"/>
  <c r="E636" i="16" s="1"/>
  <c r="F636" i="16"/>
  <c r="E637" i="16" s="1"/>
  <c r="F637" i="16"/>
  <c r="E638" i="16" s="1"/>
  <c r="F638" i="16"/>
  <c r="E639" i="16" s="1"/>
  <c r="F639" i="16"/>
  <c r="E640" i="16" s="1"/>
  <c r="F640" i="16"/>
  <c r="E641" i="16" s="1"/>
  <c r="F641" i="16"/>
  <c r="E642" i="16" s="1"/>
  <c r="F642" i="16"/>
  <c r="E643" i="16" s="1"/>
  <c r="F643" i="16"/>
  <c r="E644" i="16" s="1"/>
  <c r="F644" i="16"/>
  <c r="E645" i="16" s="1"/>
  <c r="F645" i="16"/>
  <c r="E646" i="16" s="1"/>
  <c r="F646" i="16"/>
  <c r="E647" i="16" s="1"/>
  <c r="F647" i="16"/>
  <c r="E648" i="16" s="1"/>
  <c r="F648" i="16"/>
  <c r="E649" i="16" s="1"/>
  <c r="F649" i="16"/>
  <c r="E650" i="16" s="1"/>
  <c r="F650" i="16"/>
  <c r="E651" i="16" s="1"/>
  <c r="F651" i="16"/>
  <c r="E652" i="16" s="1"/>
  <c r="F652" i="16"/>
  <c r="E653" i="16" s="1"/>
  <c r="F653" i="16"/>
  <c r="E654" i="16" s="1"/>
  <c r="F654" i="16"/>
  <c r="E655" i="16" s="1"/>
  <c r="F655" i="16"/>
  <c r="E656" i="16" s="1"/>
  <c r="F656" i="16"/>
  <c r="E657" i="16" s="1"/>
  <c r="F657" i="16"/>
  <c r="E658" i="16" s="1"/>
  <c r="F658" i="16"/>
  <c r="E659" i="16" s="1"/>
  <c r="F659" i="16"/>
  <c r="E660" i="16" s="1"/>
  <c r="F660" i="16"/>
  <c r="E661" i="16" s="1"/>
  <c r="F661" i="16"/>
  <c r="E662" i="16" s="1"/>
  <c r="F662" i="16"/>
  <c r="E663" i="16" s="1"/>
  <c r="F663" i="16"/>
  <c r="E664" i="16" s="1"/>
  <c r="F664" i="16"/>
  <c r="E665" i="16" s="1"/>
  <c r="F665" i="16"/>
  <c r="E666" i="16" s="1"/>
  <c r="F666" i="16"/>
  <c r="E667" i="16" s="1"/>
  <c r="F667" i="16"/>
  <c r="E668" i="16" s="1"/>
  <c r="F668" i="16"/>
  <c r="E669" i="16" s="1"/>
  <c r="F669" i="16"/>
  <c r="E670" i="16" s="1"/>
  <c r="F670" i="16"/>
  <c r="E671" i="16" s="1"/>
  <c r="F671" i="16"/>
  <c r="E672" i="16" s="1"/>
  <c r="F672" i="16"/>
  <c r="E673" i="16" s="1"/>
  <c r="F673" i="16"/>
  <c r="E674" i="16" s="1"/>
  <c r="F674" i="16"/>
  <c r="E675" i="16" s="1"/>
  <c r="F675" i="16"/>
  <c r="E676" i="16" s="1"/>
  <c r="F676" i="16"/>
  <c r="E677" i="16" s="1"/>
  <c r="F677" i="16"/>
  <c r="E678" i="16" s="1"/>
  <c r="F678" i="16"/>
  <c r="E679" i="16" s="1"/>
  <c r="F679" i="16"/>
  <c r="E680" i="16" s="1"/>
  <c r="F680" i="16"/>
  <c r="E681" i="16" s="1"/>
  <c r="F681" i="16"/>
  <c r="E682" i="16" s="1"/>
  <c r="F682" i="16"/>
  <c r="E683" i="16" s="1"/>
  <c r="F683" i="16"/>
  <c r="E684" i="16" s="1"/>
  <c r="F684" i="16"/>
  <c r="E685" i="16" s="1"/>
  <c r="F685" i="16"/>
  <c r="E686" i="16" s="1"/>
  <c r="F686" i="16"/>
  <c r="E687" i="16" s="1"/>
  <c r="F687" i="16"/>
  <c r="E688" i="16" s="1"/>
  <c r="F688" i="16"/>
  <c r="E689" i="16" s="1"/>
  <c r="F689" i="16"/>
  <c r="E690" i="16" s="1"/>
  <c r="F690" i="16"/>
  <c r="E691" i="16" s="1"/>
  <c r="F691" i="16"/>
  <c r="E692" i="16" s="1"/>
  <c r="F692" i="16"/>
  <c r="E693" i="16" s="1"/>
  <c r="F693" i="16"/>
  <c r="E694" i="16" s="1"/>
  <c r="F694" i="16"/>
  <c r="E695" i="16" s="1"/>
  <c r="F695" i="16"/>
  <c r="E696" i="16" s="1"/>
  <c r="F696" i="16"/>
  <c r="E697" i="16" s="1"/>
  <c r="F697" i="16"/>
  <c r="E698" i="16" s="1"/>
  <c r="F698" i="16"/>
  <c r="E699" i="16" s="1"/>
  <c r="F699" i="16"/>
  <c r="E700" i="16" s="1"/>
  <c r="F700" i="16"/>
  <c r="E701" i="16" s="1"/>
  <c r="F701" i="16"/>
  <c r="E702" i="16" s="1"/>
  <c r="F702" i="16"/>
  <c r="E703" i="16" s="1"/>
  <c r="F703" i="16"/>
  <c r="E704" i="16" s="1"/>
  <c r="F704" i="16"/>
  <c r="E705" i="16" s="1"/>
  <c r="F705" i="16"/>
  <c r="E706" i="16" s="1"/>
  <c r="F706" i="16"/>
  <c r="E707" i="16" s="1"/>
  <c r="F707" i="16"/>
  <c r="E708" i="16" s="1"/>
  <c r="F708" i="16"/>
  <c r="E709" i="16" s="1"/>
  <c r="F709" i="16"/>
  <c r="E710" i="16" s="1"/>
  <c r="F710" i="16"/>
  <c r="E711" i="16" s="1"/>
  <c r="F711" i="16"/>
  <c r="E712" i="16" s="1"/>
  <c r="F712" i="16"/>
  <c r="E713" i="16" s="1"/>
  <c r="F713" i="16"/>
  <c r="E714" i="16" s="1"/>
  <c r="F714" i="16"/>
  <c r="E715" i="16" s="1"/>
  <c r="F715" i="16"/>
  <c r="E716" i="16" s="1"/>
  <c r="F716" i="16"/>
  <c r="E717" i="16" s="1"/>
  <c r="F717" i="16"/>
  <c r="E718" i="16" s="1"/>
  <c r="F718" i="16"/>
  <c r="E719" i="16" s="1"/>
  <c r="F719" i="16"/>
  <c r="E720" i="16" s="1"/>
  <c r="F720" i="16"/>
  <c r="E721" i="16" s="1"/>
  <c r="F721" i="16"/>
  <c r="E722" i="16" s="1"/>
  <c r="F722" i="16"/>
  <c r="E723" i="16" s="1"/>
  <c r="F723" i="16"/>
  <c r="E724" i="16" s="1"/>
  <c r="F724" i="16"/>
  <c r="E725" i="16" s="1"/>
  <c r="F725" i="16"/>
  <c r="E726" i="16" s="1"/>
  <c r="F726" i="16"/>
  <c r="E727" i="16" s="1"/>
  <c r="F727" i="16"/>
  <c r="E728" i="16" s="1"/>
  <c r="F728" i="16"/>
  <c r="E729" i="16" s="1"/>
  <c r="F729" i="16"/>
  <c r="E730" i="16" s="1"/>
  <c r="F730" i="16"/>
  <c r="E731" i="16" s="1"/>
  <c r="F731" i="16"/>
  <c r="E732" i="16" s="1"/>
  <c r="F732" i="16"/>
  <c r="E733" i="16" s="1"/>
  <c r="F733" i="16"/>
  <c r="E734" i="16" s="1"/>
  <c r="F734" i="16"/>
  <c r="E735" i="16" s="1"/>
  <c r="F735" i="16"/>
  <c r="E736" i="16" s="1"/>
  <c r="F736" i="16"/>
  <c r="E737" i="16" s="1"/>
  <c r="F737" i="16"/>
  <c r="E738" i="16" s="1"/>
  <c r="F738" i="16"/>
  <c r="E739" i="16" s="1"/>
  <c r="F739" i="16"/>
  <c r="E740" i="16" s="1"/>
  <c r="F740" i="16"/>
  <c r="E741" i="16" s="1"/>
  <c r="F741" i="16"/>
  <c r="E742" i="16" s="1"/>
  <c r="F742" i="16"/>
  <c r="E743" i="16" s="1"/>
  <c r="F743" i="16"/>
  <c r="E744" i="16" s="1"/>
  <c r="F744" i="16"/>
  <c r="E745" i="16" s="1"/>
  <c r="F745" i="16"/>
  <c r="E746" i="16" s="1"/>
  <c r="F746" i="16"/>
  <c r="E747" i="16" s="1"/>
  <c r="F747" i="16"/>
  <c r="E748" i="16" s="1"/>
  <c r="F748" i="16"/>
  <c r="E749" i="16" s="1"/>
  <c r="F749" i="16"/>
  <c r="E750" i="16" s="1"/>
  <c r="F750" i="16"/>
  <c r="E751" i="16" s="1"/>
  <c r="F751" i="16"/>
  <c r="E752" i="16" s="1"/>
  <c r="F752" i="16"/>
  <c r="E753" i="16" s="1"/>
  <c r="F753" i="16"/>
  <c r="E754" i="16" s="1"/>
  <c r="F754" i="16"/>
  <c r="E755" i="16" s="1"/>
  <c r="F755" i="16"/>
  <c r="E756" i="16" s="1"/>
  <c r="F756" i="16"/>
  <c r="E757" i="16" s="1"/>
  <c r="F757" i="16"/>
  <c r="E758" i="16" s="1"/>
  <c r="F758" i="16"/>
  <c r="E759" i="16" s="1"/>
  <c r="F759" i="16"/>
  <c r="E760" i="16" s="1"/>
  <c r="F760" i="16"/>
  <c r="E761" i="16" s="1"/>
  <c r="F761" i="16"/>
  <c r="E762" i="16" s="1"/>
  <c r="F762" i="16"/>
  <c r="E763" i="16" s="1"/>
  <c r="F763" i="16"/>
  <c r="E764" i="16" s="1"/>
  <c r="F764" i="16"/>
  <c r="E765" i="16" s="1"/>
  <c r="F765" i="16"/>
  <c r="E766" i="16" s="1"/>
  <c r="F766" i="16"/>
  <c r="E767" i="16" s="1"/>
  <c r="F767" i="16"/>
  <c r="E768" i="16" s="1"/>
  <c r="F768" i="16"/>
  <c r="E769" i="16" s="1"/>
  <c r="F769" i="16"/>
  <c r="E770" i="16" s="1"/>
  <c r="F770" i="16"/>
  <c r="E771" i="16" s="1"/>
  <c r="F771" i="16"/>
  <c r="E772" i="16" s="1"/>
  <c r="F772" i="16"/>
  <c r="E773" i="16" s="1"/>
  <c r="F773" i="16"/>
  <c r="E774" i="16" s="1"/>
  <c r="F774" i="16"/>
  <c r="E775" i="16" s="1"/>
  <c r="F775" i="16"/>
  <c r="E776" i="16" s="1"/>
  <c r="F776" i="16"/>
  <c r="E777" i="16" s="1"/>
  <c r="F777" i="16"/>
  <c r="E778" i="16" s="1"/>
  <c r="F778" i="16"/>
  <c r="E779" i="16" s="1"/>
  <c r="F779" i="16"/>
  <c r="E780" i="16" s="1"/>
  <c r="F780" i="16"/>
  <c r="E781" i="16" s="1"/>
  <c r="F781" i="16"/>
  <c r="E782" i="16" s="1"/>
  <c r="F782" i="16"/>
  <c r="E783" i="16" s="1"/>
  <c r="F783" i="16"/>
  <c r="E784" i="16" s="1"/>
  <c r="F784" i="16"/>
  <c r="E785" i="16" s="1"/>
  <c r="F785" i="16"/>
  <c r="E786" i="16" s="1"/>
  <c r="F786" i="16"/>
  <c r="E787" i="16" s="1"/>
  <c r="F787" i="16"/>
  <c r="E788" i="16" s="1"/>
  <c r="F788" i="16"/>
  <c r="E789" i="16" s="1"/>
  <c r="F789" i="16"/>
  <c r="E790" i="16" s="1"/>
  <c r="F790" i="16"/>
  <c r="E791" i="16" s="1"/>
  <c r="F791" i="16"/>
  <c r="E792" i="16" s="1"/>
  <c r="F792" i="16"/>
  <c r="E793" i="16" s="1"/>
  <c r="F793" i="16"/>
  <c r="E794" i="16" s="1"/>
  <c r="F794" i="16"/>
  <c r="E795" i="16" s="1"/>
  <c r="F795" i="16"/>
  <c r="E796" i="16" s="1"/>
  <c r="F796" i="16"/>
  <c r="E797" i="16" s="1"/>
  <c r="F797" i="16"/>
  <c r="E798" i="16" s="1"/>
  <c r="F798" i="16"/>
  <c r="E799" i="16" s="1"/>
  <c r="F799" i="16"/>
  <c r="E800" i="16" s="1"/>
  <c r="F800" i="16"/>
  <c r="E801" i="16" s="1"/>
  <c r="F801" i="16"/>
  <c r="E802" i="16" s="1"/>
  <c r="F802" i="16"/>
  <c r="E803" i="16" s="1"/>
  <c r="F803" i="16"/>
  <c r="E804" i="16" s="1"/>
  <c r="F804" i="16"/>
  <c r="E805" i="16" s="1"/>
  <c r="F805" i="16"/>
  <c r="E806" i="16" s="1"/>
  <c r="F806" i="16"/>
  <c r="E807" i="16" s="1"/>
  <c r="F807" i="16"/>
  <c r="E808" i="16" s="1"/>
  <c r="F808" i="16"/>
  <c r="E809" i="16" s="1"/>
  <c r="F809" i="16"/>
  <c r="E810" i="16" s="1"/>
  <c r="F810" i="16"/>
  <c r="E811" i="16" s="1"/>
  <c r="F811" i="16"/>
  <c r="E812" i="16" s="1"/>
  <c r="F812" i="16"/>
  <c r="E813" i="16" s="1"/>
  <c r="F813" i="16"/>
  <c r="E814" i="16" s="1"/>
  <c r="F814" i="16"/>
  <c r="E815" i="16" s="1"/>
  <c r="F815" i="16"/>
  <c r="E816" i="16" s="1"/>
  <c r="F816" i="16"/>
  <c r="E817" i="16" s="1"/>
  <c r="F817" i="16"/>
  <c r="E818" i="16" s="1"/>
  <c r="F818" i="16"/>
  <c r="E819" i="16" s="1"/>
  <c r="F819" i="16"/>
  <c r="E820" i="16" s="1"/>
  <c r="F820" i="16"/>
  <c r="E821" i="16" s="1"/>
  <c r="F821" i="16"/>
  <c r="E822" i="16" s="1"/>
  <c r="F822" i="16"/>
  <c r="E823" i="16" s="1"/>
  <c r="F823" i="16"/>
  <c r="E824" i="16" s="1"/>
  <c r="F824" i="16"/>
  <c r="E825" i="16" s="1"/>
  <c r="F825" i="16"/>
  <c r="E826" i="16" s="1"/>
  <c r="F826" i="16"/>
  <c r="E827" i="16" s="1"/>
  <c r="F827" i="16"/>
  <c r="E828" i="16" s="1"/>
  <c r="F828" i="16"/>
  <c r="E829" i="16" s="1"/>
  <c r="F829" i="16"/>
  <c r="E830" i="16" s="1"/>
  <c r="F830" i="16"/>
  <c r="E831" i="16" s="1"/>
  <c r="F831" i="16"/>
  <c r="E832" i="16" s="1"/>
  <c r="F832" i="16"/>
  <c r="E833" i="16" s="1"/>
  <c r="F833" i="16"/>
  <c r="E834" i="16" s="1"/>
  <c r="F834" i="16"/>
  <c r="E835" i="16" s="1"/>
  <c r="F835" i="16"/>
  <c r="E836" i="16" s="1"/>
  <c r="F836" i="16"/>
  <c r="E837" i="16" s="1"/>
  <c r="F837" i="16"/>
  <c r="E838" i="16" s="1"/>
  <c r="F838" i="16"/>
  <c r="E839" i="16" s="1"/>
  <c r="F839" i="16"/>
  <c r="E840" i="16" s="1"/>
  <c r="F840" i="16"/>
  <c r="E841" i="16" s="1"/>
  <c r="F841" i="16"/>
  <c r="E842" i="16" s="1"/>
  <c r="F842" i="16"/>
  <c r="E843" i="16" s="1"/>
  <c r="F843" i="16"/>
  <c r="E844" i="16" s="1"/>
  <c r="F844" i="16"/>
  <c r="E845" i="16" s="1"/>
  <c r="F845" i="16"/>
  <c r="E846" i="16" s="1"/>
  <c r="F846" i="16"/>
  <c r="E847" i="16" s="1"/>
  <c r="F847" i="16"/>
  <c r="E848" i="16" s="1"/>
  <c r="F848" i="16"/>
  <c r="E849" i="16" s="1"/>
  <c r="F849" i="16"/>
  <c r="E850" i="16" s="1"/>
  <c r="F850" i="16"/>
  <c r="E851" i="16" s="1"/>
  <c r="F851" i="16"/>
  <c r="E852" i="16" s="1"/>
  <c r="F852" i="16"/>
  <c r="E853" i="16" s="1"/>
  <c r="F853" i="16"/>
  <c r="E854" i="16" s="1"/>
  <c r="F854" i="16"/>
  <c r="E855" i="16" s="1"/>
  <c r="F855" i="16"/>
  <c r="E856" i="16" s="1"/>
  <c r="F856" i="16"/>
  <c r="E857" i="16" s="1"/>
  <c r="F857" i="16"/>
  <c r="E858" i="16" s="1"/>
  <c r="F858" i="16"/>
  <c r="E859" i="16" s="1"/>
  <c r="F859" i="16"/>
  <c r="E860" i="16" s="1"/>
  <c r="F860" i="16"/>
  <c r="E861" i="16" s="1"/>
  <c r="F861" i="16"/>
  <c r="E862" i="16" s="1"/>
  <c r="F862" i="16"/>
  <c r="E863" i="16" s="1"/>
  <c r="F863" i="16"/>
  <c r="E864" i="16" s="1"/>
  <c r="F864" i="16"/>
  <c r="E865" i="16" s="1"/>
  <c r="F865" i="16"/>
  <c r="E866" i="16" s="1"/>
  <c r="F866" i="16"/>
  <c r="E867" i="16" s="1"/>
  <c r="F867" i="16"/>
  <c r="E868" i="16" s="1"/>
  <c r="F868" i="16"/>
  <c r="E869" i="16" s="1"/>
  <c r="F869" i="16"/>
  <c r="E870" i="16" s="1"/>
  <c r="F870" i="16"/>
  <c r="E871" i="16" s="1"/>
  <c r="F871" i="16"/>
  <c r="E872" i="16" s="1"/>
  <c r="F872" i="16"/>
  <c r="E873" i="16" s="1"/>
  <c r="F873" i="16"/>
  <c r="E874" i="16" s="1"/>
  <c r="F874" i="16"/>
  <c r="E875" i="16" s="1"/>
  <c r="F875" i="16"/>
  <c r="E876" i="16" s="1"/>
  <c r="F876" i="16"/>
  <c r="E877" i="16" s="1"/>
  <c r="F877" i="16"/>
  <c r="E878" i="16" s="1"/>
  <c r="F878" i="16"/>
  <c r="E879" i="16" s="1"/>
  <c r="F879" i="16"/>
  <c r="E880" i="16" s="1"/>
  <c r="F880" i="16"/>
  <c r="E881" i="16" s="1"/>
  <c r="F881" i="16"/>
  <c r="E882" i="16" s="1"/>
  <c r="F882" i="16"/>
  <c r="E883" i="16" s="1"/>
  <c r="F883" i="16"/>
  <c r="E884" i="16" s="1"/>
  <c r="F884" i="16"/>
  <c r="E885" i="16" s="1"/>
  <c r="F885" i="16"/>
  <c r="E886" i="16" s="1"/>
  <c r="F886" i="16"/>
  <c r="E887" i="16" s="1"/>
  <c r="F887" i="16"/>
  <c r="E888" i="16" s="1"/>
  <c r="F888" i="16"/>
  <c r="E889" i="16" s="1"/>
  <c r="F889" i="16"/>
  <c r="E890" i="16" s="1"/>
  <c r="F890" i="16"/>
  <c r="E891" i="16" s="1"/>
  <c r="F891" i="16"/>
  <c r="E892" i="16" s="1"/>
  <c r="F892" i="16"/>
  <c r="E893" i="16" s="1"/>
  <c r="F893" i="16"/>
  <c r="E894" i="16" s="1"/>
  <c r="F894" i="16"/>
  <c r="E895" i="16" s="1"/>
  <c r="F895" i="16"/>
  <c r="E896" i="16" s="1"/>
  <c r="F896" i="16"/>
  <c r="E897" i="16" s="1"/>
  <c r="F897" i="16"/>
  <c r="E898" i="16" s="1"/>
  <c r="F898" i="16"/>
  <c r="E899" i="16" s="1"/>
  <c r="F899" i="16"/>
  <c r="E900" i="16" s="1"/>
  <c r="F900" i="16"/>
  <c r="E901" i="16" s="1"/>
  <c r="F901" i="16"/>
  <c r="E902" i="16" s="1"/>
  <c r="F902" i="16"/>
  <c r="E903" i="16" s="1"/>
  <c r="F903" i="16"/>
  <c r="E904" i="16" s="1"/>
  <c r="F904" i="16"/>
  <c r="E905" i="16" s="1"/>
  <c r="F905" i="16"/>
  <c r="E906" i="16" s="1"/>
  <c r="F906" i="16"/>
  <c r="E907" i="16" s="1"/>
  <c r="F907" i="16"/>
  <c r="E908" i="16" s="1"/>
  <c r="F908" i="16"/>
  <c r="E909" i="16" s="1"/>
  <c r="F909" i="16"/>
  <c r="E910" i="16" s="1"/>
  <c r="F910" i="16"/>
  <c r="E911" i="16" s="1"/>
  <c r="F911" i="16"/>
  <c r="E912" i="16" s="1"/>
  <c r="F912" i="16"/>
  <c r="E913" i="16" s="1"/>
  <c r="F913" i="16"/>
  <c r="E914" i="16" s="1"/>
  <c r="F914" i="16"/>
  <c r="E915" i="16" s="1"/>
  <c r="F915" i="16"/>
  <c r="E916" i="16" s="1"/>
  <c r="F916" i="16"/>
  <c r="E917" i="16" s="1"/>
  <c r="F917" i="16"/>
  <c r="E918" i="16" s="1"/>
  <c r="F918" i="16"/>
  <c r="E919" i="16" s="1"/>
  <c r="F919" i="16"/>
  <c r="E920" i="16" s="1"/>
  <c r="F920" i="16"/>
  <c r="E921" i="16" s="1"/>
  <c r="F921" i="16"/>
  <c r="E922" i="16" s="1"/>
  <c r="F922" i="16"/>
  <c r="E923" i="16" s="1"/>
  <c r="F923" i="16"/>
  <c r="E924" i="16" s="1"/>
  <c r="F924" i="16"/>
  <c r="E925" i="16" s="1"/>
  <c r="F925" i="16"/>
  <c r="E926" i="16" s="1"/>
  <c r="F926" i="16"/>
  <c r="E927" i="16" s="1"/>
  <c r="F927" i="16"/>
  <c r="E928" i="16" s="1"/>
  <c r="F928" i="16"/>
  <c r="E929" i="16" s="1"/>
  <c r="F929" i="16"/>
  <c r="E930" i="16" s="1"/>
  <c r="F930" i="16"/>
  <c r="E931" i="16" s="1"/>
  <c r="F931" i="16"/>
  <c r="E932" i="16" s="1"/>
  <c r="F932" i="16"/>
  <c r="E933" i="16" s="1"/>
  <c r="F933" i="16"/>
  <c r="E934" i="16" s="1"/>
  <c r="F934" i="16"/>
  <c r="E935" i="16" s="1"/>
  <c r="F935" i="16"/>
  <c r="E936" i="16" s="1"/>
  <c r="F936" i="16"/>
  <c r="E937" i="16" s="1"/>
  <c r="F937" i="16"/>
  <c r="E938" i="16" s="1"/>
  <c r="F938" i="16"/>
  <c r="E939" i="16" s="1"/>
  <c r="F939" i="16"/>
  <c r="E940" i="16" s="1"/>
  <c r="F940" i="16"/>
  <c r="E941" i="16" s="1"/>
  <c r="F941" i="16"/>
  <c r="E942" i="16" s="1"/>
  <c r="F942" i="16"/>
  <c r="E943" i="16" s="1"/>
  <c r="F943" i="16"/>
  <c r="E944" i="16" s="1"/>
  <c r="F944" i="16"/>
  <c r="E945" i="16" s="1"/>
  <c r="F945" i="16"/>
  <c r="E946" i="16" s="1"/>
  <c r="F946" i="16"/>
  <c r="E947" i="16" s="1"/>
  <c r="F947" i="16"/>
  <c r="E948" i="16" s="1"/>
  <c r="F948" i="16"/>
  <c r="E949" i="16" s="1"/>
  <c r="F949" i="16"/>
  <c r="E950" i="16" s="1"/>
  <c r="F950" i="16"/>
  <c r="E951" i="16" s="1"/>
  <c r="F951" i="16"/>
  <c r="E952" i="16" s="1"/>
  <c r="F952" i="16"/>
  <c r="E953" i="16" s="1"/>
  <c r="F953" i="16"/>
  <c r="E954" i="16" s="1"/>
  <c r="F954" i="16"/>
  <c r="E955" i="16" s="1"/>
  <c r="F955" i="16"/>
  <c r="E956" i="16" s="1"/>
  <c r="F956" i="16"/>
  <c r="E957" i="16" s="1"/>
  <c r="F957" i="16"/>
  <c r="E958" i="16" s="1"/>
  <c r="F958" i="16"/>
  <c r="E959" i="16" s="1"/>
  <c r="F959" i="16"/>
  <c r="E960" i="16" s="1"/>
  <c r="F960" i="16"/>
  <c r="E961" i="16" s="1"/>
  <c r="F961" i="16"/>
  <c r="E962" i="16" s="1"/>
  <c r="F962" i="16"/>
  <c r="E963" i="16" s="1"/>
  <c r="F963" i="16"/>
  <c r="E964" i="16" s="1"/>
  <c r="F964" i="16"/>
  <c r="E965" i="16" s="1"/>
  <c r="F965" i="16"/>
  <c r="E966" i="16" s="1"/>
  <c r="F966" i="16"/>
  <c r="E967" i="16" s="1"/>
  <c r="F967" i="16"/>
  <c r="E968" i="16" s="1"/>
  <c r="F968" i="16"/>
  <c r="E969" i="16" s="1"/>
  <c r="F969" i="16"/>
  <c r="E970" i="16" s="1"/>
  <c r="F970" i="16"/>
  <c r="E971" i="16" s="1"/>
  <c r="F971" i="16"/>
  <c r="E972" i="16" s="1"/>
  <c r="F972" i="16"/>
  <c r="E973" i="16" s="1"/>
  <c r="F973" i="16"/>
  <c r="E974" i="16" s="1"/>
  <c r="F974" i="16"/>
  <c r="E975" i="16" s="1"/>
  <c r="F975" i="16"/>
  <c r="E976" i="16" s="1"/>
  <c r="F976" i="16"/>
  <c r="E977" i="16" s="1"/>
  <c r="F977" i="16"/>
  <c r="E978" i="16" s="1"/>
  <c r="F978" i="16"/>
  <c r="E979" i="16" s="1"/>
  <c r="F979" i="16"/>
  <c r="E980" i="16" s="1"/>
  <c r="F980" i="16"/>
  <c r="E981" i="16" s="1"/>
  <c r="F981" i="16"/>
  <c r="E982" i="16" s="1"/>
  <c r="F982" i="16"/>
  <c r="E983" i="16" s="1"/>
  <c r="F983" i="16"/>
  <c r="E984" i="16" s="1"/>
  <c r="F984" i="16"/>
  <c r="E985" i="16" s="1"/>
  <c r="F985" i="16"/>
  <c r="E986" i="16" s="1"/>
  <c r="F986" i="16"/>
  <c r="E987" i="16" s="1"/>
  <c r="F987" i="16"/>
  <c r="E988" i="16" s="1"/>
  <c r="F988" i="16"/>
  <c r="E989" i="16" s="1"/>
  <c r="F989" i="16"/>
  <c r="E990" i="16" s="1"/>
  <c r="F990" i="16"/>
  <c r="E991" i="16" s="1"/>
  <c r="F991" i="16"/>
  <c r="E992" i="16" s="1"/>
  <c r="F992" i="16"/>
  <c r="E993" i="16" s="1"/>
  <c r="F993" i="16"/>
  <c r="E994" i="16" s="1"/>
  <c r="F994" i="16"/>
  <c r="E995" i="16" s="1"/>
  <c r="F995" i="16"/>
  <c r="E996" i="16" s="1"/>
  <c r="F996" i="16"/>
  <c r="E997" i="16" s="1"/>
  <c r="F997" i="16"/>
  <c r="E998" i="16" s="1"/>
  <c r="F998" i="16"/>
  <c r="E999" i="16" s="1"/>
  <c r="F999" i="16"/>
  <c r="E1000" i="16" s="1"/>
  <c r="F1000" i="16"/>
  <c r="E1001" i="16" s="1"/>
  <c r="F1001" i="16"/>
  <c r="E1002" i="16" s="1"/>
  <c r="F1002" i="16"/>
  <c r="E1003" i="16" s="1"/>
  <c r="F1003" i="16"/>
  <c r="E1004" i="16" s="1"/>
  <c r="F1004" i="16"/>
  <c r="E1005" i="16" s="1"/>
  <c r="F1005" i="16"/>
  <c r="E1006" i="16" s="1"/>
  <c r="F1006" i="16"/>
  <c r="E1007" i="16" s="1"/>
  <c r="F1007" i="16"/>
  <c r="E1008" i="16" s="1"/>
  <c r="F1008" i="16"/>
  <c r="E1009" i="16" s="1"/>
  <c r="F1009" i="16"/>
  <c r="E1010" i="16" s="1"/>
  <c r="F1010" i="16"/>
  <c r="E1011" i="16" s="1"/>
  <c r="F1011" i="16"/>
  <c r="E1012" i="16" s="1"/>
  <c r="F1012" i="16"/>
  <c r="E1013" i="16" s="1"/>
  <c r="F1013" i="16"/>
  <c r="E1014" i="16" s="1"/>
  <c r="F1014" i="16"/>
  <c r="E1015" i="16" s="1"/>
  <c r="F1015" i="16"/>
  <c r="E1016" i="16" s="1"/>
  <c r="F1016" i="16"/>
  <c r="E1017" i="16" s="1"/>
  <c r="F1017" i="16"/>
  <c r="E1018" i="16" s="1"/>
  <c r="F1018" i="16"/>
  <c r="E1019" i="16" s="1"/>
  <c r="F1019" i="16"/>
  <c r="E1020" i="16" s="1"/>
  <c r="F1020" i="16"/>
  <c r="E1021" i="16" s="1"/>
  <c r="F1021" i="16"/>
  <c r="E1022" i="16" s="1"/>
  <c r="F1022" i="16"/>
  <c r="E1023" i="16" s="1"/>
  <c r="F1023" i="16"/>
  <c r="E1024" i="16" s="1"/>
  <c r="F1024" i="16"/>
  <c r="E1025" i="16" s="1"/>
  <c r="F1025" i="16"/>
  <c r="E1026" i="16" s="1"/>
  <c r="F1026" i="16"/>
  <c r="E1027" i="16" s="1"/>
  <c r="F1027" i="16"/>
  <c r="E1028" i="16" s="1"/>
  <c r="F1028" i="16"/>
  <c r="E1029" i="16" s="1"/>
  <c r="F1029" i="16"/>
  <c r="E1030" i="16" s="1"/>
  <c r="F1030" i="16"/>
  <c r="E1031" i="16" s="1"/>
  <c r="F1031" i="16"/>
  <c r="E1032" i="16" s="1"/>
  <c r="F1032" i="16"/>
  <c r="E1033" i="16" s="1"/>
  <c r="F1033" i="16"/>
  <c r="E1034" i="16" s="1"/>
  <c r="F1034" i="16"/>
  <c r="E1035" i="16" s="1"/>
  <c r="F1035" i="16"/>
  <c r="E1036" i="16" s="1"/>
  <c r="F1036" i="16"/>
  <c r="E1037" i="16" s="1"/>
  <c r="F1037" i="16"/>
  <c r="E1038" i="16" s="1"/>
  <c r="F1038" i="16"/>
  <c r="E1039" i="16" s="1"/>
  <c r="F1039" i="16"/>
  <c r="E1040" i="16" s="1"/>
  <c r="F1040" i="16"/>
  <c r="E1041" i="16" s="1"/>
  <c r="F1041" i="16"/>
  <c r="E1042" i="16" s="1"/>
  <c r="F1042" i="16"/>
  <c r="E1043" i="16" s="1"/>
  <c r="F1043" i="16"/>
  <c r="E1044" i="16" s="1"/>
  <c r="F1044" i="16"/>
  <c r="E1045" i="16" s="1"/>
  <c r="F1045" i="16"/>
  <c r="E1046" i="16" s="1"/>
  <c r="F1046" i="16"/>
  <c r="E1047" i="16" s="1"/>
  <c r="F1047" i="16"/>
  <c r="E1048" i="16" s="1"/>
  <c r="F1048" i="16"/>
  <c r="E1049" i="16" s="1"/>
  <c r="F1049" i="16"/>
  <c r="E1050" i="16" s="1"/>
  <c r="F1050" i="16"/>
  <c r="E1051" i="16" s="1"/>
  <c r="F1051" i="16"/>
  <c r="E1052" i="16" s="1"/>
  <c r="F1052" i="16"/>
  <c r="E1053" i="16" s="1"/>
  <c r="F1053" i="16"/>
  <c r="E1054" i="16" s="1"/>
  <c r="F1054" i="16"/>
  <c r="E1055" i="16" s="1"/>
  <c r="F1055" i="16"/>
  <c r="E1056" i="16" s="1"/>
  <c r="F1056" i="16"/>
  <c r="E1057" i="16" s="1"/>
  <c r="F1057" i="16"/>
  <c r="E1058" i="16" s="1"/>
  <c r="F1058" i="16"/>
  <c r="E1059" i="16" s="1"/>
  <c r="F1059" i="16"/>
  <c r="E1060" i="16" s="1"/>
  <c r="F1060" i="16"/>
  <c r="E1061" i="16" s="1"/>
  <c r="F1061" i="16"/>
  <c r="E1062" i="16" s="1"/>
  <c r="F1062" i="16"/>
  <c r="E1063" i="16" s="1"/>
  <c r="F1063" i="16"/>
  <c r="E1064" i="16" s="1"/>
  <c r="F1064" i="16"/>
  <c r="E1065" i="16" s="1"/>
  <c r="F1065" i="16"/>
  <c r="E1066" i="16" s="1"/>
  <c r="F1066" i="16"/>
  <c r="E1067" i="16" s="1"/>
  <c r="F1067" i="16"/>
  <c r="E1068" i="16" s="1"/>
  <c r="F1068" i="16"/>
  <c r="E1069" i="16" s="1"/>
  <c r="F1069" i="16"/>
  <c r="E1070" i="16" s="1"/>
  <c r="F1070" i="16"/>
  <c r="E1071" i="16" s="1"/>
  <c r="F1071" i="16"/>
  <c r="E1072" i="16" s="1"/>
  <c r="F1072" i="16"/>
  <c r="E1073" i="16" s="1"/>
  <c r="F1073" i="16"/>
  <c r="E1074" i="16" s="1"/>
  <c r="F1074" i="16"/>
  <c r="E1075" i="16" s="1"/>
  <c r="F1075" i="16"/>
  <c r="E1076" i="16" s="1"/>
  <c r="F1076" i="16"/>
  <c r="E1077" i="16" s="1"/>
  <c r="F1077" i="16"/>
  <c r="E1078" i="16" s="1"/>
  <c r="F1078" i="16"/>
  <c r="E1079" i="16" s="1"/>
  <c r="F1079" i="16"/>
  <c r="E1080" i="16" s="1"/>
  <c r="F1080" i="16"/>
  <c r="E1081" i="16" s="1"/>
  <c r="F1081" i="16"/>
  <c r="E1082" i="16" s="1"/>
  <c r="F1082" i="16"/>
  <c r="E1083" i="16" s="1"/>
  <c r="F1083" i="16"/>
  <c r="E1084" i="16" s="1"/>
  <c r="F1084" i="16"/>
  <c r="E1085" i="16" s="1"/>
  <c r="F1085" i="16"/>
  <c r="E1086" i="16" s="1"/>
  <c r="F1086" i="16"/>
  <c r="E1087" i="16" s="1"/>
  <c r="F1087" i="16"/>
  <c r="E1088" i="16" s="1"/>
  <c r="F1088" i="16"/>
  <c r="E1089" i="16" s="1"/>
  <c r="F1089" i="16"/>
  <c r="E1090" i="16" s="1"/>
  <c r="F1090" i="16"/>
  <c r="E1091" i="16" s="1"/>
  <c r="F1091" i="16"/>
  <c r="E1092" i="16" s="1"/>
  <c r="F1092" i="16"/>
  <c r="E1093" i="16" s="1"/>
  <c r="F1093" i="16"/>
  <c r="E1094" i="16" s="1"/>
  <c r="F1094" i="16"/>
  <c r="E1095" i="16" s="1"/>
  <c r="F1095" i="16"/>
  <c r="E1096" i="16" s="1"/>
  <c r="F1096" i="16"/>
  <c r="E1097" i="16" s="1"/>
  <c r="F1097" i="16"/>
  <c r="E1098" i="16" s="1"/>
  <c r="F1098" i="16"/>
  <c r="E1099" i="16" s="1"/>
  <c r="F1099" i="16"/>
  <c r="E1100" i="16" s="1"/>
  <c r="F1100" i="16"/>
  <c r="E1101" i="16" s="1"/>
  <c r="F1101" i="16"/>
  <c r="E1102" i="16" s="1"/>
  <c r="F1102" i="16"/>
  <c r="E1103" i="16" s="1"/>
  <c r="F1103" i="16"/>
  <c r="E1104" i="16" s="1"/>
  <c r="F1104" i="16"/>
  <c r="E1105" i="16" s="1"/>
  <c r="F1105" i="16"/>
  <c r="E1106" i="16" s="1"/>
  <c r="F1106" i="16"/>
  <c r="E1107" i="16" s="1"/>
  <c r="F1107" i="16"/>
  <c r="E1108" i="16" s="1"/>
  <c r="F1108" i="16"/>
  <c r="E1109" i="16" s="1"/>
  <c r="F1109" i="16"/>
  <c r="E1110" i="16" s="1"/>
  <c r="F1110" i="16"/>
  <c r="E1111" i="16" s="1"/>
  <c r="F1111" i="16"/>
  <c r="E1112" i="16" s="1"/>
  <c r="F1112" i="16"/>
  <c r="E1113" i="16" s="1"/>
  <c r="F1113" i="16"/>
  <c r="E1114" i="16" s="1"/>
  <c r="F1114" i="16"/>
  <c r="E1115" i="16" s="1"/>
  <c r="F1115" i="16"/>
  <c r="E1116" i="16" s="1"/>
  <c r="F1116" i="16"/>
  <c r="E1117" i="16" s="1"/>
  <c r="F1117" i="16"/>
  <c r="E1118" i="16" s="1"/>
  <c r="F1118" i="16"/>
  <c r="E1119" i="16" s="1"/>
  <c r="F1119" i="16"/>
  <c r="E1120" i="16" s="1"/>
  <c r="F1120" i="16"/>
  <c r="E1121" i="16" s="1"/>
  <c r="F1121" i="16"/>
  <c r="E1122" i="16" s="1"/>
  <c r="F1122" i="16"/>
  <c r="E1123" i="16" s="1"/>
  <c r="F1123" i="16"/>
  <c r="E1124" i="16" s="1"/>
  <c r="F1124" i="16"/>
  <c r="E1125" i="16" s="1"/>
  <c r="F1125" i="16"/>
  <c r="E1126" i="16" s="1"/>
  <c r="F1126" i="16"/>
  <c r="E1127" i="16" s="1"/>
  <c r="F1127" i="16"/>
  <c r="E1128" i="16" s="1"/>
  <c r="F1128" i="16"/>
  <c r="E1129" i="16" s="1"/>
  <c r="F1129" i="16"/>
  <c r="E1130" i="16" s="1"/>
  <c r="F1130" i="16"/>
  <c r="E1131" i="16" s="1"/>
  <c r="F1131" i="16"/>
  <c r="E1132" i="16" s="1"/>
  <c r="F1132" i="16"/>
  <c r="E1133" i="16" s="1"/>
  <c r="F1133" i="16"/>
  <c r="E1134" i="16" s="1"/>
  <c r="F1134" i="16"/>
  <c r="E1135" i="16" s="1"/>
  <c r="F1135" i="16"/>
  <c r="E1136" i="16" s="1"/>
  <c r="F1136" i="16"/>
  <c r="E1137" i="16" s="1"/>
  <c r="F1137" i="16"/>
  <c r="E1138" i="16" s="1"/>
  <c r="F1138" i="16"/>
  <c r="E1139" i="16" s="1"/>
  <c r="F1139" i="16"/>
  <c r="E1140" i="16" s="1"/>
  <c r="F1140" i="16"/>
  <c r="E1141" i="16" s="1"/>
  <c r="F1141" i="16"/>
  <c r="E1142" i="16" s="1"/>
  <c r="F1142" i="16"/>
  <c r="E1143" i="16" s="1"/>
  <c r="F1143" i="16"/>
  <c r="E1144" i="16" s="1"/>
  <c r="F1144" i="16"/>
  <c r="E1145" i="16" s="1"/>
  <c r="F1145" i="16"/>
  <c r="E1146" i="16" s="1"/>
  <c r="F1146" i="16"/>
  <c r="E1147" i="16" s="1"/>
  <c r="F1147" i="16"/>
  <c r="E1148" i="16" s="1"/>
  <c r="F1148" i="16"/>
  <c r="E1149" i="16" s="1"/>
  <c r="F1149" i="16"/>
  <c r="E1150" i="16" s="1"/>
  <c r="F1150" i="16"/>
  <c r="E1151" i="16" s="1"/>
  <c r="F1151" i="16"/>
  <c r="E1152" i="16" s="1"/>
  <c r="F1152" i="16"/>
  <c r="E1153" i="16" s="1"/>
  <c r="F1153" i="16"/>
  <c r="E1154" i="16" s="1"/>
  <c r="F1154" i="16"/>
  <c r="E1155" i="16" s="1"/>
  <c r="F1155" i="16"/>
  <c r="E1156" i="16" s="1"/>
  <c r="F1156" i="16"/>
  <c r="E1157" i="16" s="1"/>
  <c r="F1157" i="16"/>
  <c r="E1158" i="16" s="1"/>
  <c r="F1158" i="16"/>
  <c r="E1159" i="16" s="1"/>
  <c r="F1159" i="16"/>
  <c r="E1160" i="16" s="1"/>
  <c r="F1160" i="16"/>
  <c r="E1161" i="16" s="1"/>
  <c r="F1161" i="16"/>
  <c r="E1162" i="16" s="1"/>
  <c r="F1162" i="16"/>
  <c r="E1163" i="16" s="1"/>
  <c r="F1163" i="16"/>
  <c r="E1164" i="16" s="1"/>
  <c r="F1164" i="16"/>
  <c r="E1165" i="16" s="1"/>
  <c r="F1165" i="16"/>
  <c r="E1166" i="16" s="1"/>
  <c r="F1166" i="16"/>
  <c r="E1167" i="16" s="1"/>
  <c r="F1167" i="16"/>
  <c r="E1168" i="16" s="1"/>
  <c r="F1168" i="16"/>
  <c r="E1169" i="16" s="1"/>
  <c r="F1169" i="16"/>
  <c r="E1170" i="16" s="1"/>
  <c r="F1170" i="16"/>
  <c r="E1171" i="16" s="1"/>
  <c r="F1171" i="16"/>
  <c r="E1172" i="16" s="1"/>
  <c r="F1172" i="16"/>
  <c r="E1173" i="16" s="1"/>
  <c r="F1173" i="16"/>
  <c r="E1174" i="16" s="1"/>
  <c r="F1174" i="16"/>
  <c r="E1175" i="16" s="1"/>
  <c r="F1175" i="16"/>
  <c r="E1176" i="16" s="1"/>
  <c r="F1176" i="16"/>
  <c r="E1177" i="16" s="1"/>
  <c r="F1177" i="16"/>
  <c r="E1178" i="16" s="1"/>
  <c r="F1178" i="16"/>
  <c r="E1179" i="16" s="1"/>
  <c r="F1179" i="16"/>
  <c r="E1180" i="16" s="1"/>
  <c r="F1180" i="16"/>
  <c r="E1181" i="16" s="1"/>
  <c r="F1181" i="16"/>
  <c r="E1182" i="16" s="1"/>
  <c r="F1182" i="16"/>
  <c r="E1183" i="16" s="1"/>
  <c r="F1183" i="16"/>
  <c r="E1184" i="16" s="1"/>
  <c r="F1184" i="16"/>
  <c r="E1185" i="16" s="1"/>
  <c r="F1185" i="16"/>
  <c r="E1186" i="16" s="1"/>
  <c r="F1186" i="16"/>
  <c r="E1187" i="16" s="1"/>
  <c r="F1187" i="16"/>
  <c r="E1188" i="16" s="1"/>
  <c r="F1188" i="16"/>
  <c r="E1189" i="16" s="1"/>
  <c r="F1189" i="16"/>
  <c r="E1190" i="16" s="1"/>
  <c r="F1190" i="16"/>
  <c r="E1191" i="16" s="1"/>
  <c r="F1191" i="16"/>
  <c r="E1192" i="16" s="1"/>
  <c r="F1192" i="16"/>
  <c r="E1193" i="16" s="1"/>
  <c r="F1193" i="16"/>
  <c r="E1194" i="16" s="1"/>
  <c r="F1194" i="16"/>
  <c r="E1195" i="16" s="1"/>
  <c r="F1195" i="16"/>
  <c r="E1196" i="16" s="1"/>
  <c r="F1196" i="16"/>
  <c r="E1197" i="16" s="1"/>
  <c r="F1197" i="16"/>
  <c r="E1198" i="16" s="1"/>
  <c r="F1198" i="16"/>
  <c r="E1199" i="16" s="1"/>
  <c r="F1199" i="16"/>
  <c r="E1200" i="16" s="1"/>
  <c r="F1200" i="16"/>
  <c r="E1201" i="16" s="1"/>
  <c r="F1201" i="16"/>
  <c r="E1202" i="16" s="1"/>
  <c r="F1202" i="16"/>
  <c r="E1203" i="16" s="1"/>
  <c r="F1203" i="16"/>
  <c r="E1204" i="16" s="1"/>
  <c r="F1204" i="16"/>
  <c r="E1205" i="16" s="1"/>
  <c r="F1205" i="16"/>
  <c r="E1206" i="16" s="1"/>
  <c r="F1206" i="16"/>
  <c r="E1207" i="16" s="1"/>
  <c r="F1207" i="16"/>
  <c r="E1208" i="16" s="1"/>
  <c r="F1208" i="16"/>
  <c r="E1209" i="16" s="1"/>
  <c r="F1209" i="16"/>
  <c r="E1210" i="16" s="1"/>
  <c r="F1210" i="16"/>
  <c r="E1211" i="16" s="1"/>
  <c r="F1211" i="16"/>
  <c r="E1212" i="16" s="1"/>
  <c r="F1212" i="16"/>
  <c r="E1213" i="16" s="1"/>
  <c r="F1213" i="16"/>
  <c r="E1214" i="16" s="1"/>
  <c r="F1214" i="16"/>
  <c r="E1215" i="16" s="1"/>
  <c r="F1215" i="16"/>
  <c r="E1216" i="16" s="1"/>
  <c r="F1216" i="16"/>
  <c r="E1217" i="16" s="1"/>
  <c r="F1217" i="16"/>
  <c r="E1218" i="16" s="1"/>
  <c r="F1218" i="16"/>
  <c r="E1219" i="16" s="1"/>
  <c r="F1219" i="16"/>
  <c r="E1220" i="16" s="1"/>
  <c r="F1220" i="16"/>
  <c r="E1221" i="16" s="1"/>
  <c r="F1221" i="16"/>
  <c r="E1222" i="16" s="1"/>
  <c r="F1222" i="16"/>
  <c r="E1223" i="16" s="1"/>
  <c r="F1223" i="16"/>
  <c r="E1224" i="16" s="1"/>
  <c r="F1224" i="16"/>
  <c r="E1225" i="16" s="1"/>
  <c r="F1225" i="16"/>
  <c r="E1226" i="16" s="1"/>
  <c r="F1226" i="16"/>
  <c r="E1227" i="16" s="1"/>
  <c r="F1227" i="16"/>
  <c r="E1228" i="16" s="1"/>
  <c r="F1228" i="16"/>
  <c r="E1229" i="16" s="1"/>
  <c r="F1229" i="16"/>
  <c r="E1230" i="16" s="1"/>
  <c r="F1230" i="16"/>
  <c r="E1231" i="16" s="1"/>
  <c r="F1231" i="16"/>
  <c r="E1232" i="16" s="1"/>
  <c r="F1232" i="16"/>
  <c r="E1233" i="16" s="1"/>
  <c r="F1233" i="16"/>
  <c r="E1234" i="16" s="1"/>
  <c r="F1234" i="16"/>
  <c r="E1235" i="16" s="1"/>
  <c r="F1235" i="16"/>
  <c r="E1236" i="16" s="1"/>
  <c r="F1236" i="16"/>
  <c r="E1237" i="16" s="1"/>
  <c r="F1237" i="16"/>
  <c r="E1238" i="16" s="1"/>
  <c r="F1238" i="16"/>
  <c r="E1239" i="16" s="1"/>
  <c r="F1239" i="16"/>
  <c r="E1240" i="16" s="1"/>
  <c r="F1240" i="16"/>
  <c r="E1241" i="16" s="1"/>
  <c r="F1241" i="16"/>
  <c r="E1242" i="16" s="1"/>
  <c r="F1242" i="16"/>
  <c r="E1243" i="16" s="1"/>
  <c r="F1243" i="16"/>
  <c r="E1244" i="16" s="1"/>
  <c r="F1244" i="16"/>
  <c r="E1245" i="16" s="1"/>
  <c r="F1245" i="16"/>
  <c r="E1246" i="16" s="1"/>
  <c r="F1246" i="16"/>
  <c r="E1247" i="16" s="1"/>
  <c r="F1247" i="16"/>
  <c r="E1248" i="16" s="1"/>
  <c r="F1248" i="16"/>
  <c r="E1249" i="16" s="1"/>
  <c r="F1249" i="16"/>
  <c r="E1250" i="16" s="1"/>
  <c r="F1250" i="16"/>
  <c r="E1251" i="16" s="1"/>
  <c r="F1251" i="16"/>
  <c r="E1252" i="16" s="1"/>
  <c r="F1252" i="16"/>
  <c r="E1253" i="16" s="1"/>
  <c r="F1253" i="16"/>
  <c r="E1254" i="16" s="1"/>
  <c r="F1254" i="16"/>
  <c r="E1255" i="16" s="1"/>
  <c r="F1255" i="16"/>
  <c r="E1256" i="16" s="1"/>
  <c r="F1256" i="16"/>
  <c r="E1257" i="16" s="1"/>
  <c r="F1257" i="16"/>
  <c r="E1258" i="16" s="1"/>
  <c r="F1258" i="16"/>
  <c r="E1259" i="16" s="1"/>
  <c r="F1259" i="16"/>
  <c r="E1260" i="16" s="1"/>
  <c r="F1260" i="16"/>
  <c r="E1261" i="16" s="1"/>
  <c r="F1261" i="16"/>
  <c r="E1262" i="16" s="1"/>
  <c r="F1262" i="16"/>
  <c r="E1263" i="16" s="1"/>
  <c r="F1263" i="16"/>
  <c r="E1264" i="16" s="1"/>
  <c r="F1264" i="16"/>
  <c r="E1265" i="16" s="1"/>
  <c r="F1265" i="16"/>
  <c r="E1266" i="16" s="1"/>
  <c r="F1266" i="16"/>
  <c r="E1267" i="16" s="1"/>
  <c r="F1267" i="16"/>
  <c r="E1268" i="16" s="1"/>
  <c r="F1268" i="16"/>
  <c r="E1269" i="16" s="1"/>
  <c r="F1269" i="16"/>
  <c r="E1270" i="16" s="1"/>
  <c r="F1270" i="16"/>
  <c r="E1271" i="16" s="1"/>
  <c r="F1271" i="16"/>
  <c r="E1272" i="16" s="1"/>
  <c r="F1272" i="16"/>
  <c r="E1273" i="16" s="1"/>
  <c r="F1273" i="16"/>
  <c r="E1274" i="16" s="1"/>
  <c r="F1274" i="16"/>
  <c r="E1275" i="16" s="1"/>
  <c r="F1275" i="16"/>
  <c r="E1276" i="16" s="1"/>
  <c r="F1276" i="16"/>
  <c r="E1277" i="16" s="1"/>
  <c r="F1277" i="16"/>
  <c r="E1278" i="16" s="1"/>
  <c r="F1278" i="16"/>
  <c r="E1279" i="16" s="1"/>
  <c r="F1279" i="16"/>
  <c r="E1280" i="16" s="1"/>
  <c r="F1280" i="16"/>
  <c r="E1281" i="16" s="1"/>
  <c r="F1281" i="16"/>
  <c r="E1282" i="16" s="1"/>
  <c r="F1282" i="16"/>
  <c r="E1283" i="16" s="1"/>
  <c r="F1283" i="16"/>
  <c r="E1284" i="16" s="1"/>
  <c r="F1284" i="16"/>
  <c r="E1285" i="16" s="1"/>
  <c r="F1285" i="16"/>
  <c r="E1286" i="16" s="1"/>
  <c r="F1286" i="16"/>
  <c r="E1287" i="16" s="1"/>
  <c r="F1287" i="16"/>
  <c r="E1288" i="16" s="1"/>
  <c r="F1288" i="16"/>
  <c r="E1289" i="16" s="1"/>
  <c r="F1289" i="16"/>
  <c r="E1290" i="16" s="1"/>
  <c r="F1290" i="16"/>
  <c r="E1291" i="16" s="1"/>
  <c r="F1291" i="16"/>
  <c r="E1292" i="16" s="1"/>
  <c r="F1292" i="16"/>
  <c r="E1293" i="16" s="1"/>
  <c r="F1293" i="16"/>
  <c r="E1294" i="16" s="1"/>
  <c r="F1294" i="16"/>
  <c r="E1295" i="16" s="1"/>
  <c r="F1295" i="16"/>
  <c r="E1296" i="16" s="1"/>
  <c r="F1296" i="16"/>
  <c r="E1297" i="16" s="1"/>
  <c r="F1297" i="16"/>
  <c r="E1298" i="16" s="1"/>
  <c r="F1298" i="16"/>
  <c r="E1299" i="16" s="1"/>
  <c r="F1299" i="16"/>
  <c r="E1300" i="16" s="1"/>
  <c r="F1300" i="16"/>
  <c r="E1301" i="16" s="1"/>
  <c r="F1301" i="16"/>
  <c r="E1302" i="16" s="1"/>
  <c r="F1302" i="16"/>
  <c r="E1303" i="16" s="1"/>
  <c r="F1303" i="16"/>
  <c r="E1304" i="16" s="1"/>
  <c r="F1304" i="16"/>
  <c r="E1305" i="16" s="1"/>
  <c r="F1305" i="16"/>
  <c r="E1306" i="16" s="1"/>
  <c r="F1306" i="16"/>
  <c r="E1307" i="16" s="1"/>
  <c r="F1307" i="16"/>
  <c r="E1308" i="16" s="1"/>
  <c r="F1308" i="16"/>
  <c r="E1309" i="16" s="1"/>
  <c r="F1309" i="16"/>
  <c r="E1310" i="16" s="1"/>
  <c r="F1310" i="16"/>
  <c r="E1311" i="16" s="1"/>
  <c r="F1311" i="16"/>
  <c r="E1312" i="16" s="1"/>
  <c r="F1312" i="16"/>
  <c r="E1313" i="16" s="1"/>
  <c r="F1313" i="16"/>
  <c r="E1314" i="16" s="1"/>
  <c r="F1314" i="16"/>
  <c r="E1315" i="16" s="1"/>
  <c r="F1315" i="16"/>
  <c r="E1316" i="16" s="1"/>
  <c r="F1316" i="16"/>
  <c r="E1317" i="16" s="1"/>
  <c r="F1317" i="16"/>
  <c r="E1318" i="16" s="1"/>
  <c r="F1318" i="16"/>
  <c r="E1319" i="16" s="1"/>
  <c r="F1319" i="16"/>
  <c r="E1320" i="16" s="1"/>
  <c r="F1320" i="16"/>
  <c r="E1321" i="16" s="1"/>
  <c r="F1321" i="16"/>
  <c r="E1322" i="16" s="1"/>
  <c r="F1322" i="16"/>
  <c r="E1323" i="16" s="1"/>
  <c r="F1323" i="16"/>
  <c r="E1324" i="16" s="1"/>
  <c r="F1324" i="16"/>
  <c r="E1325" i="16" s="1"/>
  <c r="F1325" i="16"/>
  <c r="E1326" i="16" s="1"/>
  <c r="F1326" i="16"/>
  <c r="E1327" i="16" s="1"/>
  <c r="F1327" i="16"/>
  <c r="E1328" i="16" s="1"/>
  <c r="F1328" i="16"/>
  <c r="E1329" i="16" s="1"/>
  <c r="F1329" i="16"/>
  <c r="E1330" i="16" s="1"/>
  <c r="F1330" i="16"/>
  <c r="E1331" i="16" s="1"/>
  <c r="F1331" i="16"/>
  <c r="E1332" i="16" s="1"/>
  <c r="F1332" i="16"/>
  <c r="E1333" i="16" s="1"/>
  <c r="F1333" i="16"/>
  <c r="E1334" i="16" s="1"/>
  <c r="F1334" i="16"/>
  <c r="E1335" i="16" s="1"/>
  <c r="F1335" i="16"/>
  <c r="E1336" i="16" s="1"/>
  <c r="F1336" i="16"/>
  <c r="E1337" i="16" s="1"/>
  <c r="F1337" i="16"/>
  <c r="E1338" i="16" s="1"/>
  <c r="F1338" i="16"/>
  <c r="E1339" i="16" s="1"/>
  <c r="F1339" i="16"/>
  <c r="E1340" i="16" s="1"/>
  <c r="F1340" i="16"/>
  <c r="E1341" i="16" s="1"/>
  <c r="F1341" i="16"/>
  <c r="E1342" i="16" s="1"/>
  <c r="F1342" i="16"/>
  <c r="E1343" i="16" s="1"/>
  <c r="F1343" i="16"/>
  <c r="E1344" i="16" s="1"/>
  <c r="F1344" i="16"/>
  <c r="E1345" i="16" s="1"/>
  <c r="F1345" i="16"/>
  <c r="E1346" i="16" s="1"/>
  <c r="F1346" i="16"/>
  <c r="E1347" i="16" s="1"/>
  <c r="F1347" i="16"/>
  <c r="E1348" i="16" s="1"/>
  <c r="F1348" i="16"/>
  <c r="E1349" i="16" s="1"/>
  <c r="F1349" i="16"/>
  <c r="E1350" i="16" s="1"/>
  <c r="F1350" i="16"/>
  <c r="E1351" i="16" s="1"/>
  <c r="F1351" i="16"/>
  <c r="E1352" i="16" s="1"/>
  <c r="F1352" i="16"/>
  <c r="E1353" i="16" s="1"/>
  <c r="F1353" i="16"/>
  <c r="E1354" i="16" s="1"/>
  <c r="F1354" i="16"/>
  <c r="E1355" i="16" s="1"/>
  <c r="F1355" i="16"/>
  <c r="E1356" i="16" s="1"/>
  <c r="F1356" i="16"/>
  <c r="E1357" i="16" s="1"/>
  <c r="F1357" i="16"/>
  <c r="E1358" i="16" s="1"/>
  <c r="F1358" i="16"/>
  <c r="E1359" i="16" s="1"/>
  <c r="F1359" i="16"/>
  <c r="E1360" i="16" s="1"/>
  <c r="F1360" i="16"/>
  <c r="E1361" i="16" s="1"/>
  <c r="F1361" i="16"/>
  <c r="E1362" i="16" s="1"/>
  <c r="F1362" i="16"/>
  <c r="E1363" i="16" s="1"/>
  <c r="F1363" i="16"/>
  <c r="E1364" i="16" s="1"/>
  <c r="F1364" i="16"/>
  <c r="E1365" i="16" s="1"/>
  <c r="F1365" i="16"/>
  <c r="E1366" i="16" s="1"/>
  <c r="F1366" i="16"/>
  <c r="E1367" i="16" s="1"/>
  <c r="F1367" i="16"/>
  <c r="E1368" i="16" s="1"/>
  <c r="F1368" i="16"/>
  <c r="E1369" i="16" s="1"/>
  <c r="F1369" i="16"/>
  <c r="E1370" i="16" s="1"/>
  <c r="F1370" i="16"/>
  <c r="E1371" i="16" s="1"/>
  <c r="F1371" i="16"/>
  <c r="E1372" i="16" s="1"/>
  <c r="F1372" i="16"/>
  <c r="E1373" i="16" s="1"/>
  <c r="F1373" i="16"/>
  <c r="E1374" i="16" s="1"/>
  <c r="F1374" i="16"/>
  <c r="E1375" i="16" s="1"/>
  <c r="F1375" i="16"/>
  <c r="E1376" i="16" s="1"/>
  <c r="F1376" i="16"/>
  <c r="E1377" i="16" s="1"/>
  <c r="F1377" i="16"/>
  <c r="E1378" i="16" s="1"/>
  <c r="F1378" i="16"/>
  <c r="E1379" i="16" s="1"/>
  <c r="F1379" i="16"/>
  <c r="E1380" i="16" s="1"/>
  <c r="F1380" i="16"/>
  <c r="E1381" i="16" s="1"/>
  <c r="F1381" i="16"/>
  <c r="E1382" i="16" s="1"/>
  <c r="F1382" i="16"/>
  <c r="E1383" i="16" s="1"/>
  <c r="F1383" i="16"/>
  <c r="E1384" i="16" s="1"/>
  <c r="F1384" i="16"/>
  <c r="E1385" i="16" s="1"/>
  <c r="F1385" i="16"/>
  <c r="E1386" i="16" s="1"/>
  <c r="F1386" i="16"/>
  <c r="E1387" i="16" s="1"/>
  <c r="F1387" i="16"/>
  <c r="E1388" i="16" s="1"/>
  <c r="F1388" i="16"/>
  <c r="E1389" i="16" s="1"/>
  <c r="F1389" i="16"/>
  <c r="E1390" i="16" s="1"/>
  <c r="F1390" i="16"/>
  <c r="E1391" i="16" s="1"/>
  <c r="F1391" i="16"/>
  <c r="E1392" i="16" s="1"/>
  <c r="F1392" i="16"/>
  <c r="E1393" i="16" s="1"/>
  <c r="F1393" i="16"/>
  <c r="E1394" i="16" s="1"/>
  <c r="F1394" i="16"/>
  <c r="E1395" i="16" s="1"/>
  <c r="F1395" i="16"/>
  <c r="E1396" i="16" s="1"/>
  <c r="F1396" i="16"/>
  <c r="E1397" i="16" s="1"/>
  <c r="F1397" i="16"/>
  <c r="E1398" i="16" s="1"/>
  <c r="F1398" i="16"/>
  <c r="E1399" i="16" s="1"/>
  <c r="F1399" i="16"/>
  <c r="E1400" i="16" s="1"/>
  <c r="F1400" i="16"/>
  <c r="E1401" i="16" s="1"/>
  <c r="F1401" i="16"/>
  <c r="E1402" i="16" s="1"/>
  <c r="F1402" i="16"/>
  <c r="E1403" i="16" s="1"/>
  <c r="F1403" i="16"/>
  <c r="E1404" i="16" s="1"/>
  <c r="F1404" i="16"/>
  <c r="E1405" i="16" s="1"/>
  <c r="F1405" i="16"/>
  <c r="E1406" i="16" s="1"/>
  <c r="F1406" i="16"/>
  <c r="E1407" i="16" s="1"/>
  <c r="F1407" i="16"/>
  <c r="E1408" i="16" s="1"/>
  <c r="F1408" i="16"/>
  <c r="E1409" i="16" s="1"/>
  <c r="F1409" i="16"/>
  <c r="E1410" i="16" s="1"/>
  <c r="F1410" i="16"/>
  <c r="E1411" i="16" s="1"/>
  <c r="F1411" i="16"/>
  <c r="E1412" i="16" s="1"/>
  <c r="F1412" i="16"/>
  <c r="E1413" i="16" s="1"/>
  <c r="F1413" i="16"/>
  <c r="E1414" i="16" s="1"/>
  <c r="F1414" i="16"/>
  <c r="E1415" i="16" s="1"/>
  <c r="F1415" i="16"/>
  <c r="E1416" i="16" s="1"/>
  <c r="F1416" i="16"/>
  <c r="E1417" i="16" s="1"/>
  <c r="F1417" i="16"/>
  <c r="E1418" i="16" s="1"/>
  <c r="F1418" i="16"/>
  <c r="E1419" i="16" s="1"/>
  <c r="F1419" i="16"/>
  <c r="E1420" i="16" s="1"/>
  <c r="F1420" i="16"/>
  <c r="E1421" i="16" s="1"/>
  <c r="F1421" i="16"/>
  <c r="E1422" i="16" s="1"/>
  <c r="F1422" i="16"/>
  <c r="E1423" i="16" s="1"/>
  <c r="F1423" i="16"/>
  <c r="E1424" i="16" s="1"/>
  <c r="F1424" i="16"/>
  <c r="E1425" i="16" s="1"/>
  <c r="F1425" i="16"/>
  <c r="E1426" i="16" s="1"/>
  <c r="F1426" i="16"/>
  <c r="E1427" i="16" s="1"/>
  <c r="F1427" i="16"/>
  <c r="E1428" i="16" s="1"/>
  <c r="F1428" i="16"/>
  <c r="E1429" i="16" s="1"/>
  <c r="F1429" i="16"/>
  <c r="E1430" i="16" s="1"/>
  <c r="F1430" i="16"/>
  <c r="E1431" i="16" s="1"/>
  <c r="F1431" i="16"/>
  <c r="E1432" i="16" s="1"/>
  <c r="F1432" i="16"/>
  <c r="E1433" i="16" s="1"/>
  <c r="F1433" i="16"/>
  <c r="E1434" i="16" s="1"/>
  <c r="F1434" i="16"/>
  <c r="E1435" i="16" s="1"/>
  <c r="F1435" i="16"/>
  <c r="E1436" i="16" s="1"/>
  <c r="F1436" i="16"/>
  <c r="E1437" i="16" s="1"/>
  <c r="F1437" i="16"/>
  <c r="E1438" i="16" s="1"/>
  <c r="F1438" i="16"/>
  <c r="E1439" i="16" s="1"/>
  <c r="F1439" i="16"/>
  <c r="E1440" i="16" s="1"/>
  <c r="F1440" i="16"/>
  <c r="E1441" i="16" s="1"/>
  <c r="F1441" i="16"/>
  <c r="E1442" i="16" s="1"/>
  <c r="F1442" i="16"/>
  <c r="E1443" i="16" s="1"/>
  <c r="F1443" i="16"/>
  <c r="E1444" i="16" s="1"/>
  <c r="F1444" i="16"/>
  <c r="E1445" i="16" s="1"/>
  <c r="F1445" i="16"/>
  <c r="E1446" i="16" s="1"/>
  <c r="F1446" i="16"/>
  <c r="E1447" i="16" s="1"/>
  <c r="F1447" i="16"/>
  <c r="E1448" i="16" s="1"/>
  <c r="F1448" i="16"/>
  <c r="E1449" i="16" s="1"/>
  <c r="F1449" i="16"/>
  <c r="E1450" i="16" s="1"/>
  <c r="F1450" i="16"/>
  <c r="E1451" i="16" s="1"/>
  <c r="F1451" i="16"/>
  <c r="E1452" i="16" s="1"/>
  <c r="F1452" i="16"/>
  <c r="E1453" i="16" s="1"/>
  <c r="F1453" i="16"/>
  <c r="E1454" i="16" s="1"/>
  <c r="F1454" i="16"/>
  <c r="E1455" i="16" s="1"/>
  <c r="F1455" i="16"/>
  <c r="E1456" i="16" s="1"/>
  <c r="F1456" i="16"/>
  <c r="E1457" i="16" s="1"/>
  <c r="F1457" i="16"/>
  <c r="E1458" i="16" s="1"/>
  <c r="F1458" i="16"/>
  <c r="E1459" i="16" s="1"/>
  <c r="F1459" i="16"/>
  <c r="E1460" i="16" s="1"/>
  <c r="F1460" i="16"/>
  <c r="E1461" i="16" s="1"/>
  <c r="F1461" i="16"/>
  <c r="E1462" i="16" s="1"/>
  <c r="F1462" i="16"/>
  <c r="E1463" i="16" s="1"/>
  <c r="F1463" i="16"/>
  <c r="E1464" i="16" s="1"/>
  <c r="F1464" i="16"/>
  <c r="E1465" i="16" s="1"/>
  <c r="F1465" i="16"/>
  <c r="E1466" i="16" s="1"/>
  <c r="F1466" i="16"/>
  <c r="E1467" i="16" s="1"/>
  <c r="F1467" i="16"/>
  <c r="E1468" i="16" s="1"/>
  <c r="F1468" i="16"/>
  <c r="E1469" i="16" s="1"/>
  <c r="F1469" i="16"/>
  <c r="E1470" i="16" s="1"/>
  <c r="F1470" i="16"/>
  <c r="E1471" i="16" s="1"/>
  <c r="F1471" i="16"/>
  <c r="E1472" i="16" s="1"/>
  <c r="F1472" i="16"/>
  <c r="E1473" i="16" s="1"/>
  <c r="F1473" i="16"/>
  <c r="E1474" i="16" s="1"/>
  <c r="F1474" i="16"/>
  <c r="E1475" i="16" s="1"/>
  <c r="F1475" i="16"/>
  <c r="E1476" i="16" s="1"/>
  <c r="F1476" i="16"/>
  <c r="E1477" i="16" s="1"/>
  <c r="F1477" i="16"/>
  <c r="E1478" i="16" s="1"/>
  <c r="F1478" i="16"/>
  <c r="E1479" i="16" s="1"/>
  <c r="F1479" i="16"/>
  <c r="E1480" i="16" s="1"/>
  <c r="F1480" i="16"/>
  <c r="E1481" i="16" s="1"/>
  <c r="F1481" i="16"/>
  <c r="E1482" i="16" s="1"/>
  <c r="F1482" i="16"/>
  <c r="E1483" i="16" s="1"/>
  <c r="F1483" i="16"/>
  <c r="E1484" i="16" s="1"/>
  <c r="F1484" i="16"/>
  <c r="E1485" i="16" s="1"/>
  <c r="F1485" i="16"/>
  <c r="E1486" i="16" s="1"/>
  <c r="F1486" i="16"/>
  <c r="E1487" i="16" s="1"/>
  <c r="F1487" i="16"/>
  <c r="E1488" i="16" s="1"/>
  <c r="F1488" i="16"/>
  <c r="E1489" i="16" s="1"/>
  <c r="F1489" i="16"/>
  <c r="E1490" i="16" s="1"/>
  <c r="F1490" i="16"/>
  <c r="E1491" i="16" s="1"/>
  <c r="F1491" i="16"/>
  <c r="E1492" i="16" s="1"/>
  <c r="F1492" i="16"/>
  <c r="E1493" i="16" s="1"/>
  <c r="F1493" i="16"/>
  <c r="E1494" i="16" s="1"/>
  <c r="F1494" i="16"/>
  <c r="E1495" i="16" s="1"/>
  <c r="F1495" i="16"/>
  <c r="E1496" i="16" s="1"/>
  <c r="F1496" i="16"/>
  <c r="E1497" i="16" s="1"/>
  <c r="F1497" i="16"/>
  <c r="E1498" i="16" s="1"/>
  <c r="F1498" i="16"/>
  <c r="E1499" i="16" s="1"/>
  <c r="F1499" i="16"/>
  <c r="E1500" i="16" s="1"/>
  <c r="F1500" i="16"/>
  <c r="F11" i="16"/>
  <c r="E12" i="16" s="1"/>
  <c r="G4" i="4"/>
  <c r="F4" i="4"/>
  <c r="G14" i="1"/>
  <c r="G12" i="1"/>
  <c r="G13" i="1"/>
  <c r="J12" i="16" l="1"/>
  <c r="D5" i="16" s="1"/>
  <c r="A90" i="15"/>
  <c r="J24" i="4" l="1"/>
  <c r="D18" i="1" s="1"/>
  <c r="J20" i="4"/>
  <c r="D14" i="1" s="1"/>
  <c r="J18" i="4"/>
  <c r="D12" i="1" s="1"/>
  <c r="J19" i="4"/>
  <c r="D13" i="1" s="1"/>
  <c r="J21" i="4"/>
  <c r="D15" i="1" s="1"/>
  <c r="J22" i="4"/>
  <c r="D16" i="1" s="1"/>
  <c r="J23" i="4"/>
  <c r="D17" i="1" s="1"/>
  <c r="J17" i="4"/>
  <c r="D11" i="1" s="1"/>
  <c r="J25" i="4"/>
  <c r="D19" i="1" s="1"/>
  <c r="J26" i="4"/>
  <c r="D20" i="1" s="1"/>
  <c r="J27" i="4"/>
  <c r="D21" i="1" s="1"/>
  <c r="J28" i="4"/>
  <c r="D22" i="1" s="1"/>
  <c r="J29" i="4"/>
  <c r="D23" i="1" s="1"/>
  <c r="J30" i="4"/>
  <c r="D24" i="1" s="1"/>
  <c r="J31" i="4"/>
  <c r="D25" i="1" s="1"/>
  <c r="J32" i="4"/>
  <c r="D26" i="1" s="1"/>
  <c r="J33" i="4"/>
  <c r="D27" i="1" s="1"/>
  <c r="J34" i="4"/>
  <c r="D28" i="1" s="1"/>
  <c r="J35" i="4"/>
  <c r="D29" i="1" s="1"/>
  <c r="J36" i="4"/>
  <c r="D30" i="1" s="1"/>
  <c r="J37" i="4"/>
  <c r="D31" i="1" s="1"/>
  <c r="J38" i="4"/>
  <c r="D32" i="1" s="1"/>
  <c r="J39" i="4"/>
  <c r="D33" i="1" s="1"/>
  <c r="J40" i="4"/>
  <c r="D34" i="1" s="1"/>
  <c r="J41" i="4"/>
  <c r="D35" i="1" s="1"/>
  <c r="J42" i="4"/>
  <c r="D36" i="1" s="1"/>
  <c r="J43" i="4"/>
  <c r="D37" i="1" s="1"/>
  <c r="J44" i="4"/>
  <c r="D38" i="1" s="1"/>
  <c r="J45" i="4"/>
  <c r="D39" i="1" s="1"/>
  <c r="J46" i="4"/>
  <c r="D40" i="1" s="1"/>
  <c r="J47" i="4"/>
  <c r="D41" i="1" s="1"/>
  <c r="J48" i="4"/>
  <c r="D42" i="1" s="1"/>
  <c r="J49" i="4"/>
  <c r="D43" i="1" s="1"/>
  <c r="J50" i="4"/>
  <c r="D44" i="1" s="1"/>
  <c r="J51" i="4"/>
  <c r="D45" i="1" s="1"/>
  <c r="J52" i="4"/>
  <c r="D46" i="1" s="1"/>
  <c r="J53" i="4"/>
  <c r="D47" i="1" s="1"/>
  <c r="J54" i="4"/>
  <c r="D48" i="1" s="1"/>
  <c r="J55" i="4"/>
  <c r="D49" i="1" s="1"/>
  <c r="J56" i="4"/>
  <c r="D50" i="1" s="1"/>
  <c r="J57" i="4"/>
  <c r="D51" i="1" s="1"/>
  <c r="J58" i="4"/>
  <c r="D52" i="1" s="1"/>
  <c r="J59" i="4"/>
  <c r="D53" i="1" s="1"/>
  <c r="J60" i="4"/>
  <c r="D54" i="1" s="1"/>
  <c r="J61" i="4"/>
  <c r="D55" i="1" s="1"/>
  <c r="J62" i="4"/>
  <c r="D56" i="1" s="1"/>
  <c r="J63" i="4"/>
  <c r="D57" i="1" s="1"/>
  <c r="J64" i="4"/>
  <c r="D58" i="1" s="1"/>
  <c r="J65" i="4"/>
  <c r="D59" i="1" s="1"/>
  <c r="J66" i="4"/>
  <c r="D60" i="1" s="1"/>
  <c r="J67" i="4"/>
  <c r="D61" i="1" s="1"/>
  <c r="J68" i="4"/>
  <c r="D62" i="1" s="1"/>
  <c r="J69" i="4"/>
  <c r="D63" i="1" s="1"/>
  <c r="J70" i="4"/>
  <c r="D64" i="1" s="1"/>
  <c r="J71" i="4"/>
  <c r="D65" i="1" s="1"/>
  <c r="J72" i="4"/>
  <c r="D66" i="1" s="1"/>
  <c r="J73" i="4"/>
  <c r="D67" i="1" s="1"/>
  <c r="J74" i="4"/>
  <c r="D68" i="1" s="1"/>
  <c r="J75" i="4"/>
  <c r="D69" i="1" s="1"/>
  <c r="J76" i="4"/>
  <c r="D70" i="1" s="1"/>
  <c r="J77" i="4"/>
  <c r="D71" i="1" s="1"/>
  <c r="J78" i="4"/>
  <c r="D72" i="1" s="1"/>
  <c r="J79" i="4"/>
  <c r="D73" i="1" s="1"/>
  <c r="J80" i="4"/>
  <c r="D74" i="1" s="1"/>
  <c r="J81" i="4"/>
  <c r="D75" i="1" s="1"/>
  <c r="J82" i="4"/>
  <c r="D76" i="1" s="1"/>
  <c r="J83" i="4"/>
  <c r="D77" i="1" s="1"/>
  <c r="J84" i="4"/>
  <c r="D78" i="1" s="1"/>
  <c r="J85" i="4"/>
  <c r="D79" i="1" s="1"/>
  <c r="J86" i="4"/>
  <c r="D80" i="1" s="1"/>
  <c r="J87" i="4"/>
  <c r="D81" i="1" s="1"/>
  <c r="J88" i="4"/>
  <c r="D82" i="1" s="1"/>
  <c r="J89" i="4"/>
  <c r="D83" i="1" s="1"/>
  <c r="J90" i="4"/>
  <c r="D84" i="1" s="1"/>
  <c r="J91" i="4"/>
  <c r="D85" i="1" s="1"/>
  <c r="J92" i="4"/>
  <c r="D86" i="1" s="1"/>
  <c r="J93" i="4"/>
  <c r="D87" i="1" s="1"/>
  <c r="J94" i="4"/>
  <c r="D88" i="1" s="1"/>
  <c r="J95" i="4"/>
  <c r="D89" i="1" s="1"/>
  <c r="J96" i="4"/>
  <c r="D90" i="1" s="1"/>
  <c r="J97" i="4"/>
  <c r="D91" i="1" s="1"/>
  <c r="J98" i="4"/>
  <c r="D92" i="1" s="1"/>
  <c r="J99" i="4"/>
  <c r="D93" i="1" s="1"/>
  <c r="J100" i="4"/>
  <c r="D94" i="1" s="1"/>
  <c r="J101" i="4"/>
  <c r="D95" i="1" s="1"/>
  <c r="J102" i="4"/>
  <c r="D96" i="1" s="1"/>
  <c r="J103" i="4"/>
  <c r="D97" i="1" s="1"/>
  <c r="J104" i="4"/>
  <c r="D98" i="1" s="1"/>
  <c r="J105" i="4"/>
  <c r="D99" i="1" s="1"/>
  <c r="J106" i="4"/>
  <c r="D100" i="1" s="1"/>
  <c r="J107" i="4"/>
  <c r="D101" i="1" s="1"/>
  <c r="J108" i="4"/>
  <c r="D102" i="1" s="1"/>
  <c r="J109" i="4"/>
  <c r="D103" i="1" s="1"/>
  <c r="J110" i="4"/>
  <c r="D104" i="1" s="1"/>
  <c r="J111" i="4"/>
  <c r="D105" i="1" s="1"/>
  <c r="J112" i="4"/>
  <c r="D106" i="1" s="1"/>
  <c r="J113" i="4"/>
  <c r="D107" i="1" s="1"/>
  <c r="J114" i="4"/>
  <c r="D108" i="1" s="1"/>
  <c r="J115" i="4"/>
  <c r="D109" i="1" s="1"/>
  <c r="J116" i="4"/>
  <c r="D110" i="1" s="1"/>
  <c r="J117" i="4"/>
  <c r="D111" i="1" s="1"/>
  <c r="J118" i="4"/>
  <c r="D112" i="1" s="1"/>
  <c r="J119" i="4"/>
  <c r="D113" i="1" s="1"/>
  <c r="J120" i="4"/>
  <c r="D114" i="1" s="1"/>
  <c r="J121" i="4"/>
  <c r="D115" i="1" s="1"/>
  <c r="J122" i="4"/>
  <c r="D116" i="1" s="1"/>
  <c r="J123" i="4"/>
  <c r="D117" i="1" s="1"/>
  <c r="J124" i="4"/>
  <c r="D118" i="1" s="1"/>
  <c r="J125" i="4"/>
  <c r="D119" i="1" s="1"/>
  <c r="J126" i="4"/>
  <c r="D120" i="1" s="1"/>
  <c r="J127" i="4"/>
  <c r="D121" i="1" s="1"/>
  <c r="J128" i="4"/>
  <c r="D122" i="1" s="1"/>
  <c r="J129" i="4"/>
  <c r="D123" i="1" s="1"/>
  <c r="J130" i="4"/>
  <c r="D124" i="1" s="1"/>
  <c r="J131" i="4"/>
  <c r="D125" i="1" s="1"/>
  <c r="J132" i="4"/>
  <c r="D126" i="1" s="1"/>
  <c r="J133" i="4"/>
  <c r="D127" i="1" s="1"/>
  <c r="J134" i="4"/>
  <c r="D128" i="1" s="1"/>
  <c r="J135" i="4"/>
  <c r="D129" i="1" s="1"/>
  <c r="J136" i="4"/>
  <c r="D130" i="1" s="1"/>
  <c r="J137" i="4"/>
  <c r="D131" i="1" s="1"/>
  <c r="J138" i="4"/>
  <c r="D132" i="1" s="1"/>
  <c r="J139" i="4"/>
  <c r="D133" i="1" s="1"/>
  <c r="J140" i="4"/>
  <c r="D134" i="1" s="1"/>
  <c r="J141" i="4"/>
  <c r="D135" i="1" s="1"/>
  <c r="J142" i="4"/>
  <c r="D136" i="1" s="1"/>
  <c r="J143" i="4"/>
  <c r="D137" i="1" s="1"/>
  <c r="J144" i="4"/>
  <c r="D138" i="1" s="1"/>
  <c r="J145" i="4"/>
  <c r="D139" i="1" s="1"/>
  <c r="J146" i="4"/>
  <c r="D140" i="1" s="1"/>
  <c r="J147" i="4"/>
  <c r="D141" i="1" s="1"/>
  <c r="J148" i="4"/>
  <c r="D142" i="1" s="1"/>
  <c r="J149" i="4"/>
  <c r="D143" i="1" s="1"/>
  <c r="J150" i="4"/>
  <c r="D144" i="1" s="1"/>
  <c r="J151" i="4"/>
  <c r="D145" i="1" s="1"/>
  <c r="J152" i="4"/>
  <c r="D146" i="1" s="1"/>
  <c r="J153" i="4"/>
  <c r="D147" i="1" s="1"/>
  <c r="J154" i="4"/>
  <c r="D148" i="1" s="1"/>
  <c r="J155" i="4"/>
  <c r="D149" i="1" s="1"/>
  <c r="J156" i="4"/>
  <c r="D150" i="1" s="1"/>
  <c r="N10" i="1" l="1"/>
  <c r="G112" i="1"/>
  <c r="G117" i="1"/>
  <c r="G86" i="1"/>
  <c r="G138" i="1"/>
  <c r="G121" i="1"/>
  <c r="G129" i="1"/>
  <c r="G108" i="1"/>
  <c r="G77" i="1"/>
  <c r="G136" i="1"/>
  <c r="G149" i="1"/>
  <c r="G57" i="1"/>
  <c r="G104" i="1"/>
  <c r="G140" i="1"/>
  <c r="G94" i="1"/>
  <c r="G84" i="1"/>
  <c r="G62" i="1"/>
  <c r="G70" i="1"/>
  <c r="G133" i="1"/>
  <c r="G79" i="1"/>
  <c r="G134" i="1"/>
  <c r="G145" i="1"/>
  <c r="G87" i="1"/>
  <c r="G63" i="1"/>
  <c r="G65" i="1"/>
  <c r="G73" i="1"/>
  <c r="G146" i="1"/>
  <c r="G113" i="1"/>
  <c r="G93" i="1"/>
  <c r="G126" i="1"/>
  <c r="G54" i="1"/>
  <c r="G98" i="1"/>
  <c r="G101" i="1"/>
  <c r="G60" i="1"/>
  <c r="G92" i="1"/>
  <c r="G95" i="1"/>
  <c r="G111" i="1"/>
  <c r="G72" i="1"/>
  <c r="G147" i="1"/>
  <c r="G148" i="1"/>
  <c r="G150" i="1"/>
  <c r="G61" i="1"/>
  <c r="G105" i="1"/>
  <c r="G119" i="1"/>
  <c r="G89" i="1"/>
  <c r="G127" i="1"/>
  <c r="G124" i="1"/>
  <c r="G141" i="1"/>
  <c r="G120" i="1"/>
  <c r="G110" i="1"/>
  <c r="G51" i="1"/>
  <c r="G109" i="1"/>
  <c r="G83" i="1"/>
  <c r="G97" i="1"/>
  <c r="G130" i="1"/>
  <c r="G50" i="1"/>
  <c r="G107" i="1"/>
  <c r="G90" i="1"/>
  <c r="G49" i="1"/>
  <c r="G75" i="1"/>
  <c r="G116" i="1"/>
  <c r="G99" i="1"/>
  <c r="G74" i="1"/>
  <c r="G53" i="1"/>
  <c r="G100" i="1"/>
  <c r="G103" i="1"/>
  <c r="G137" i="1"/>
  <c r="G135" i="1"/>
  <c r="G139" i="1"/>
  <c r="G48" i="1"/>
  <c r="G64" i="1"/>
  <c r="G66" i="1"/>
  <c r="G91" i="1"/>
  <c r="G96" i="1"/>
  <c r="G69" i="1"/>
  <c r="G131" i="1"/>
  <c r="G142" i="1"/>
  <c r="G143" i="1"/>
  <c r="G85" i="1"/>
  <c r="G58" i="1"/>
  <c r="G132" i="1"/>
  <c r="G68" i="1"/>
  <c r="G71" i="1"/>
  <c r="G125" i="1"/>
  <c r="G56" i="1"/>
  <c r="G115" i="1"/>
  <c r="G80" i="1"/>
  <c r="G78" i="1"/>
  <c r="G128" i="1"/>
  <c r="G88" i="1"/>
  <c r="G67" i="1"/>
  <c r="G55" i="1"/>
  <c r="G102" i="1"/>
  <c r="G123" i="1"/>
  <c r="G114" i="1"/>
  <c r="O28" i="1" l="1"/>
  <c r="G144" i="1"/>
  <c r="G76" i="1"/>
  <c r="E25" i="4" l="1"/>
  <c r="E24" i="4"/>
  <c r="E20" i="4"/>
  <c r="E19" i="4"/>
  <c r="B90" i="15" l="1"/>
  <c r="C90" i="15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H2" i="1" l="1"/>
  <c r="L2" i="1"/>
  <c r="F2" i="1"/>
  <c r="G9" i="15"/>
  <c r="G8" i="15" l="1"/>
  <c r="E9" i="15"/>
  <c r="P43" i="1" l="1"/>
  <c r="O41" i="1"/>
  <c r="O39" i="1"/>
  <c r="O38" i="1"/>
  <c r="O37" i="1"/>
  <c r="O36" i="1"/>
  <c r="O35" i="1"/>
  <c r="O34" i="1"/>
  <c r="B27" i="4" l="1"/>
  <c r="B26" i="4"/>
  <c r="B25" i="4"/>
  <c r="B24" i="4"/>
  <c r="B19" i="4"/>
  <c r="B22" i="4"/>
  <c r="B21" i="4"/>
  <c r="B20" i="4"/>
  <c r="B17" i="4"/>
  <c r="B15" i="4"/>
  <c r="B16" i="4"/>
  <c r="G81" i="1"/>
  <c r="G82" i="1"/>
  <c r="G11" i="1"/>
  <c r="G106" i="1"/>
  <c r="G118" i="1"/>
  <c r="G122" i="1"/>
  <c r="G52" i="1"/>
  <c r="G59" i="1"/>
  <c r="F6" i="1" l="1"/>
  <c r="D4" i="16" l="1"/>
  <c r="D7" i="16" s="1"/>
  <c r="J13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5" name="Query - btcpr" description="Connection to the 'btcpr' query in the workbook." type="5" refreshedVersion="6" background="1" refreshOnLoad="1" saveData="1">
    <dbPr connection="Provider=Microsoft.Mashup.OleDb.1;Data Source=$Workbook$;Location=btcpr;Extended Properties=&quot;&quot;" command="SELECT * FROM [btcpr]"/>
  </connection>
  <connection id="2" xr16:uid="{F1332C79-C1D1-4B49-A3A8-639FF893EF8F}" keepAlive="1" interval="5" name="Query - zooks" description="Connection to the 'zooks' query in the workbook." type="5" refreshedVersion="6" background="1" refreshOnLoad="1" saveData="1">
    <dbPr connection="Provider=Microsoft.Mashup.OleDb.1;Data Source=$Workbook$;Location=zooks;Extended Properties=&quot;&quot;" command="SELECT * FROM [zooks]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<sst xmlns="http://schemas.openxmlformats.org/spreadsheetml/2006/main" count="11852" uniqueCount="11067">
  <si>
    <t>USD</t>
  </si>
  <si>
    <t>Asset</t>
  </si>
  <si>
    <t>Quantity</t>
  </si>
  <si>
    <t>Current Price</t>
  </si>
  <si>
    <t>Total Value</t>
  </si>
  <si>
    <t>Current Portfolio Value</t>
  </si>
  <si>
    <t>BTC</t>
  </si>
  <si>
    <t>ETH</t>
  </si>
  <si>
    <t>Date</t>
  </si>
  <si>
    <t>Action</t>
  </si>
  <si>
    <t>Buy</t>
  </si>
  <si>
    <t>Sell</t>
  </si>
  <si>
    <t>ifbuy</t>
  </si>
  <si>
    <t>ifsell</t>
  </si>
  <si>
    <t>Total fiat initial investment</t>
  </si>
  <si>
    <t>total fiat proceeds</t>
  </si>
  <si>
    <t>total fiat proceeds reinvested</t>
  </si>
  <si>
    <t>total bitcoin purchased</t>
  </si>
  <si>
    <t>total bitcoin sold</t>
  </si>
  <si>
    <t>total bitcoin spent</t>
  </si>
  <si>
    <t>total bitcoin gained</t>
  </si>
  <si>
    <t>total eth purchased</t>
  </si>
  <si>
    <t>total eth sold</t>
  </si>
  <si>
    <t>total eth spent</t>
  </si>
  <si>
    <t>total eth gained</t>
  </si>
  <si>
    <t>Native Currency Selector :</t>
  </si>
  <si>
    <t>bitcoin</t>
  </si>
  <si>
    <t>Bitcoin</t>
  </si>
  <si>
    <t>ethereum</t>
  </si>
  <si>
    <t>Ethereum</t>
  </si>
  <si>
    <t>XRP</t>
  </si>
  <si>
    <t>ripple</t>
  </si>
  <si>
    <t>litecoin</t>
  </si>
  <si>
    <t>Litecoin</t>
  </si>
  <si>
    <t>ethereum-classic</t>
  </si>
  <si>
    <t>Ethereum Classic</t>
  </si>
  <si>
    <t>dash</t>
  </si>
  <si>
    <t>Dash</t>
  </si>
  <si>
    <t>nem</t>
  </si>
  <si>
    <t>NEM</t>
  </si>
  <si>
    <t>iota</t>
  </si>
  <si>
    <t>IOTA</t>
  </si>
  <si>
    <t>monero</t>
  </si>
  <si>
    <t>Monero</t>
  </si>
  <si>
    <t>EOS</t>
  </si>
  <si>
    <t>eos</t>
  </si>
  <si>
    <t>bitshares</t>
  </si>
  <si>
    <t>BitShares</t>
  </si>
  <si>
    <t>stratis</t>
  </si>
  <si>
    <t>Stratis</t>
  </si>
  <si>
    <t>zcash</t>
  </si>
  <si>
    <t>Zcash</t>
  </si>
  <si>
    <t>waves</t>
  </si>
  <si>
    <t>Waves</t>
  </si>
  <si>
    <t>tether</t>
  </si>
  <si>
    <t>Tether</t>
  </si>
  <si>
    <t>veritaseum</t>
  </si>
  <si>
    <t>Veritaseum</t>
  </si>
  <si>
    <t>steem</t>
  </si>
  <si>
    <t>Steem</t>
  </si>
  <si>
    <t>Gnosis</t>
  </si>
  <si>
    <t>Golem</t>
  </si>
  <si>
    <t>Bytecoin</t>
  </si>
  <si>
    <t>dogecoin</t>
  </si>
  <si>
    <t>Dogecoin</t>
  </si>
  <si>
    <t>siacoin</t>
  </si>
  <si>
    <t>Siacoin</t>
  </si>
  <si>
    <t>byteball</t>
  </si>
  <si>
    <t>augur</t>
  </si>
  <si>
    <t>Augur</t>
  </si>
  <si>
    <t>lisk</t>
  </si>
  <si>
    <t>Lisk</t>
  </si>
  <si>
    <t>stellar</t>
  </si>
  <si>
    <t>decred</t>
  </si>
  <si>
    <t>Decred</t>
  </si>
  <si>
    <t>maidsafecoin</t>
  </si>
  <si>
    <t>MaidSafeCoin</t>
  </si>
  <si>
    <t>factom</t>
  </si>
  <si>
    <t>Factom</t>
  </si>
  <si>
    <t>MCAP</t>
  </si>
  <si>
    <t>mcap</t>
  </si>
  <si>
    <t>gamecredits</t>
  </si>
  <si>
    <t>GameCredits</t>
  </si>
  <si>
    <t>digixdao</t>
  </si>
  <si>
    <t>DigixDAO</t>
  </si>
  <si>
    <t>ardor</t>
  </si>
  <si>
    <t>Ardor</t>
  </si>
  <si>
    <t>PIVX</t>
  </si>
  <si>
    <t>pivx</t>
  </si>
  <si>
    <t>digibyte</t>
  </si>
  <si>
    <t>DigiByte</t>
  </si>
  <si>
    <t>basic-attention-token</t>
  </si>
  <si>
    <t>Basic Attention Token</t>
  </si>
  <si>
    <t>SNT</t>
  </si>
  <si>
    <t>status</t>
  </si>
  <si>
    <t>Status</t>
  </si>
  <si>
    <t>komodo</t>
  </si>
  <si>
    <t>Komodo</t>
  </si>
  <si>
    <t>NXT</t>
  </si>
  <si>
    <t>nxt</t>
  </si>
  <si>
    <t>42</t>
  </si>
  <si>
    <t>bancor</t>
  </si>
  <si>
    <t>decent</t>
  </si>
  <si>
    <t>singulardtv</t>
  </si>
  <si>
    <t>SingularDTV</t>
  </si>
  <si>
    <t>tenx</t>
  </si>
  <si>
    <t>TenX</t>
  </si>
  <si>
    <t>metal</t>
  </si>
  <si>
    <t>Metal</t>
  </si>
  <si>
    <t>aragon</t>
  </si>
  <si>
    <t>Aragon</t>
  </si>
  <si>
    <t>mobilego</t>
  </si>
  <si>
    <t>MobileGo</t>
  </si>
  <si>
    <t>funfair</t>
  </si>
  <si>
    <t>FunFair</t>
  </si>
  <si>
    <t>peercoin</t>
  </si>
  <si>
    <t>Peercoin</t>
  </si>
  <si>
    <t>leocoin</t>
  </si>
  <si>
    <t>LEOcoin</t>
  </si>
  <si>
    <t>syscoin</t>
  </si>
  <si>
    <t>nexus</t>
  </si>
  <si>
    <t>Nexus</t>
  </si>
  <si>
    <t>edgeless</t>
  </si>
  <si>
    <t>Edgeless</t>
  </si>
  <si>
    <t>lykke</t>
  </si>
  <si>
    <t>Lykke</t>
  </si>
  <si>
    <t>ark</t>
  </si>
  <si>
    <t>Ark</t>
  </si>
  <si>
    <t>emercoin</t>
  </si>
  <si>
    <t>ubiq</t>
  </si>
  <si>
    <t>Ubiq</t>
  </si>
  <si>
    <t>verge</t>
  </si>
  <si>
    <t>Verge</t>
  </si>
  <si>
    <t>asch</t>
  </si>
  <si>
    <t>Asch</t>
  </si>
  <si>
    <t>soarcoin</t>
  </si>
  <si>
    <t>Soarcoin</t>
  </si>
  <si>
    <t>namecoin</t>
  </si>
  <si>
    <t>Namecoin</t>
  </si>
  <si>
    <t>reddcoin</t>
  </si>
  <si>
    <t>etheroll</t>
  </si>
  <si>
    <t>Etheroll</t>
  </si>
  <si>
    <t>Peerplays</t>
  </si>
  <si>
    <t>rlc</t>
  </si>
  <si>
    <t>iExec RLC</t>
  </si>
  <si>
    <t>monacoin</t>
  </si>
  <si>
    <t>MonaCoin</t>
  </si>
  <si>
    <t>melon</t>
  </si>
  <si>
    <t>Melon</t>
  </si>
  <si>
    <t>wings</t>
  </si>
  <si>
    <t>Wings</t>
  </si>
  <si>
    <t>gulden</t>
  </si>
  <si>
    <t>Gulden</t>
  </si>
  <si>
    <t>numeraire</t>
  </si>
  <si>
    <t>Numeraire</t>
  </si>
  <si>
    <t>dubaicoin-dbix</t>
  </si>
  <si>
    <t>cloakcoin</t>
  </si>
  <si>
    <t>xaurum</t>
  </si>
  <si>
    <t>Xaurum</t>
  </si>
  <si>
    <t>quantum-resistant-ledger</t>
  </si>
  <si>
    <t>Quantum Resistant Ledger</t>
  </si>
  <si>
    <t>LBRY Credits</t>
  </si>
  <si>
    <t>skycoin</t>
  </si>
  <si>
    <t>Skycoin</t>
  </si>
  <si>
    <t>storj</t>
  </si>
  <si>
    <t>Storj</t>
  </si>
  <si>
    <t>omni</t>
  </si>
  <si>
    <t>Omni</t>
  </si>
  <si>
    <t>counterparty</t>
  </si>
  <si>
    <t>Counterparty</t>
  </si>
  <si>
    <t>e-dinar-coin</t>
  </si>
  <si>
    <t>E-Dinar Coin</t>
  </si>
  <si>
    <t>elastic</t>
  </si>
  <si>
    <t>sibcoin</t>
  </si>
  <si>
    <t>SIBCoin</t>
  </si>
  <si>
    <t>zcoin</t>
  </si>
  <si>
    <t>potcoin</t>
  </si>
  <si>
    <t>blocknet</t>
  </si>
  <si>
    <t>Blocknet</t>
  </si>
  <si>
    <t>humaniq</t>
  </si>
  <si>
    <t>Humaniq</t>
  </si>
  <si>
    <t>vslice</t>
  </si>
  <si>
    <t>vSlice</t>
  </si>
  <si>
    <t>quantum</t>
  </si>
  <si>
    <t>Quantum</t>
  </si>
  <si>
    <t>adtoken</t>
  </si>
  <si>
    <t>adToken</t>
  </si>
  <si>
    <t>bitbay</t>
  </si>
  <si>
    <t>BitBay</t>
  </si>
  <si>
    <t>OBITS</t>
  </si>
  <si>
    <t>obits</t>
  </si>
  <si>
    <t>salus</t>
  </si>
  <si>
    <t>SaluS</t>
  </si>
  <si>
    <t>blackcoin</t>
  </si>
  <si>
    <t>BlackCoin</t>
  </si>
  <si>
    <t>viacoin</t>
  </si>
  <si>
    <t>Viacoin</t>
  </si>
  <si>
    <t>swarm-city</t>
  </si>
  <si>
    <t>Swarm City</t>
  </si>
  <si>
    <t>vertcoin</t>
  </si>
  <si>
    <t>Vertcoin</t>
  </si>
  <si>
    <t>synereo</t>
  </si>
  <si>
    <t>daxxcoin</t>
  </si>
  <si>
    <t>novacoin</t>
  </si>
  <si>
    <t>Novacoin</t>
  </si>
  <si>
    <t>iocoin</t>
  </si>
  <si>
    <t>I/O Coin</t>
  </si>
  <si>
    <t>tokencard</t>
  </si>
  <si>
    <t>TokenCard</t>
  </si>
  <si>
    <t>burst</t>
  </si>
  <si>
    <t>Burst</t>
  </si>
  <si>
    <t>faircoin</t>
  </si>
  <si>
    <t>taas</t>
  </si>
  <si>
    <t>TaaS</t>
  </si>
  <si>
    <t>crown</t>
  </si>
  <si>
    <t>Crown</t>
  </si>
  <si>
    <t>digitalnote</t>
  </si>
  <si>
    <t>DigitalNote</t>
  </si>
  <si>
    <t>nav-coin</t>
  </si>
  <si>
    <t>trust</t>
  </si>
  <si>
    <t>WeTrust</t>
  </si>
  <si>
    <t>mooncoin</t>
  </si>
  <si>
    <t>Mooncoin</t>
  </si>
  <si>
    <t>golos</t>
  </si>
  <si>
    <t>Golos</t>
  </si>
  <si>
    <t>databits</t>
  </si>
  <si>
    <t>Databits</t>
  </si>
  <si>
    <t>chronobank</t>
  </si>
  <si>
    <t>Chronobank</t>
  </si>
  <si>
    <t>mysterium</t>
  </si>
  <si>
    <t>Mysterium</t>
  </si>
  <si>
    <t>groestlcoin</t>
  </si>
  <si>
    <t>Groestlcoin</t>
  </si>
  <si>
    <t>chaincoin</t>
  </si>
  <si>
    <t>expanse</t>
  </si>
  <si>
    <t>Expanse</t>
  </si>
  <si>
    <t>wagerr</t>
  </si>
  <si>
    <t>Wagerr</t>
  </si>
  <si>
    <t>cofound-it</t>
  </si>
  <si>
    <t>Cofound.it</t>
  </si>
  <si>
    <t>bitcny</t>
  </si>
  <si>
    <t>bitCNY</t>
  </si>
  <si>
    <t>neoscoin</t>
  </si>
  <si>
    <t>shift</t>
  </si>
  <si>
    <t>Shift</t>
  </si>
  <si>
    <t>feathercoin</t>
  </si>
  <si>
    <t>Feathercoin</t>
  </si>
  <si>
    <t>energycoin</t>
  </si>
  <si>
    <t>Energycoin</t>
  </si>
  <si>
    <t>nexium</t>
  </si>
  <si>
    <t>Nexium</t>
  </si>
  <si>
    <t>radium</t>
  </si>
  <si>
    <t>Radium</t>
  </si>
  <si>
    <t>aeon</t>
  </si>
  <si>
    <t>Aeon</t>
  </si>
  <si>
    <t>rubycoin</t>
  </si>
  <si>
    <t>Rubycoin</t>
  </si>
  <si>
    <t>HEAT</t>
  </si>
  <si>
    <t>quark</t>
  </si>
  <si>
    <t>Quark</t>
  </si>
  <si>
    <t>spreadcoin</t>
  </si>
  <si>
    <t>SpreadCoin</t>
  </si>
  <si>
    <t>okcash</t>
  </si>
  <si>
    <t>OKCash</t>
  </si>
  <si>
    <t>bitcoin-plus</t>
  </si>
  <si>
    <t>Bitcoin Plus</t>
  </si>
  <si>
    <t>patientory</t>
  </si>
  <si>
    <t>Patientory</t>
  </si>
  <si>
    <t>nolimitcoin</t>
  </si>
  <si>
    <t>NoLimitCoin</t>
  </si>
  <si>
    <t>ION</t>
  </si>
  <si>
    <t>ion</t>
  </si>
  <si>
    <t>infinitecoin</t>
  </si>
  <si>
    <t>Infinitecoin</t>
  </si>
  <si>
    <t>pluton</t>
  </si>
  <si>
    <t>Pluton</t>
  </si>
  <si>
    <t>monetaryunit</t>
  </si>
  <si>
    <t>MonetaryUnit</t>
  </si>
  <si>
    <t>lomocoin</t>
  </si>
  <si>
    <t>LoMoCoin</t>
  </si>
  <si>
    <t>clams</t>
  </si>
  <si>
    <t>Clams</t>
  </si>
  <si>
    <t>gambit</t>
  </si>
  <si>
    <t>Gambit</t>
  </si>
  <si>
    <t>xtrabytes</t>
  </si>
  <si>
    <t>unobtanium</t>
  </si>
  <si>
    <t>Unobtanium</t>
  </si>
  <si>
    <t>belacoin</t>
  </si>
  <si>
    <t>foldingcoin</t>
  </si>
  <si>
    <t>safe-exchange-coin</t>
  </si>
  <si>
    <t>Safe Exchange Coin</t>
  </si>
  <si>
    <t>primecoin</t>
  </si>
  <si>
    <t>Primecoin</t>
  </si>
  <si>
    <t>zencash</t>
  </si>
  <si>
    <t>waves-community-token</t>
  </si>
  <si>
    <t>Waves Community Token</t>
  </si>
  <si>
    <t>dnotes</t>
  </si>
  <si>
    <t>DNotes</t>
  </si>
  <si>
    <t>vericoin</t>
  </si>
  <si>
    <t>VeriCoin</t>
  </si>
  <si>
    <t>creditbit</t>
  </si>
  <si>
    <t>Creditbit</t>
  </si>
  <si>
    <t>einsteinium</t>
  </si>
  <si>
    <t>Einsteinium</t>
  </si>
  <si>
    <t>cryptonite</t>
  </si>
  <si>
    <t>Cryptonite</t>
  </si>
  <si>
    <t>solarcoin</t>
  </si>
  <si>
    <t>espers</t>
  </si>
  <si>
    <t>Espers</t>
  </si>
  <si>
    <t>FLO</t>
  </si>
  <si>
    <t>bankcoin</t>
  </si>
  <si>
    <t>Bankcoin</t>
  </si>
  <si>
    <t>rise</t>
  </si>
  <si>
    <t>Rise</t>
  </si>
  <si>
    <t>sprouts</t>
  </si>
  <si>
    <t>Sprouts</t>
  </si>
  <si>
    <t>diamond</t>
  </si>
  <si>
    <t>Diamond</t>
  </si>
  <si>
    <t>sphere</t>
  </si>
  <si>
    <t>Sphere</t>
  </si>
  <si>
    <t>atmos</t>
  </si>
  <si>
    <t>Atmos</t>
  </si>
  <si>
    <t>auroracoin</t>
  </si>
  <si>
    <t>Auroracoin</t>
  </si>
  <si>
    <t>megacoin</t>
  </si>
  <si>
    <t>Megacoin</t>
  </si>
  <si>
    <t>bitusd</t>
  </si>
  <si>
    <t>lunyr</t>
  </si>
  <si>
    <t>Lunyr</t>
  </si>
  <si>
    <t>musicoin</t>
  </si>
  <si>
    <t>Musicoin</t>
  </si>
  <si>
    <t>zrcoin</t>
  </si>
  <si>
    <t>ZrCoin</t>
  </si>
  <si>
    <t>global-currency-reserve</t>
  </si>
  <si>
    <t>Global Currency Reserve</t>
  </si>
  <si>
    <t>ECC</t>
  </si>
  <si>
    <t>circuits-of-value</t>
  </si>
  <si>
    <t>Circuits of Value</t>
  </si>
  <si>
    <t>mintcoin</t>
  </si>
  <si>
    <t>Mintcoin</t>
  </si>
  <si>
    <t>spectrecoin</t>
  </si>
  <si>
    <t>Spectrecoin</t>
  </si>
  <si>
    <t>pinkcoin</t>
  </si>
  <si>
    <t>Myriad</t>
  </si>
  <si>
    <t>bitsend</t>
  </si>
  <si>
    <t>BitSend</t>
  </si>
  <si>
    <t>putincoin</t>
  </si>
  <si>
    <t>PutinCoin</t>
  </si>
  <si>
    <t>goldcoin</t>
  </si>
  <si>
    <t>steem-dollars</t>
  </si>
  <si>
    <t>Steem Dollars</t>
  </si>
  <si>
    <t>APX</t>
  </si>
  <si>
    <t>apx</t>
  </si>
  <si>
    <t>curecoin</t>
  </si>
  <si>
    <t>Curecoin</t>
  </si>
  <si>
    <t>darcrus</t>
  </si>
  <si>
    <t>Darcrus</t>
  </si>
  <si>
    <t>ArtByte</t>
  </si>
  <si>
    <t>cryptoping</t>
  </si>
  <si>
    <t>CryptoPing</t>
  </si>
  <si>
    <t>maxcoin</t>
  </si>
  <si>
    <t>synergy</t>
  </si>
  <si>
    <t>Synergy</t>
  </si>
  <si>
    <t>sequence</t>
  </si>
  <si>
    <t>Sequence</t>
  </si>
  <si>
    <t>digitalcoin</t>
  </si>
  <si>
    <t>Digitalcoin</t>
  </si>
  <si>
    <t>zetacoin</t>
  </si>
  <si>
    <t>Zetacoin</t>
  </si>
  <si>
    <t>zeitcoin</t>
  </si>
  <si>
    <t>Zeitcoin</t>
  </si>
  <si>
    <t>incent</t>
  </si>
  <si>
    <t>Incent</t>
  </si>
  <si>
    <t>hush</t>
  </si>
  <si>
    <t>Hush</t>
  </si>
  <si>
    <t>bata</t>
  </si>
  <si>
    <t>Bata</t>
  </si>
  <si>
    <t>triggers</t>
  </si>
  <si>
    <t>Triggers</t>
  </si>
  <si>
    <t>roulettetoken</t>
  </si>
  <si>
    <t>RouletteToken</t>
  </si>
  <si>
    <t>1337</t>
  </si>
  <si>
    <t>tagcoin</t>
  </si>
  <si>
    <t>dimecoin</t>
  </si>
  <si>
    <t>Dimecoin</t>
  </si>
  <si>
    <t>exclusivecoin</t>
  </si>
  <si>
    <t>ExclusiveCoin</t>
  </si>
  <si>
    <t>audiocoin</t>
  </si>
  <si>
    <t>AudioCoin</t>
  </si>
  <si>
    <t>korecoin</t>
  </si>
  <si>
    <t>dotcoin</t>
  </si>
  <si>
    <t>Dotcoin</t>
  </si>
  <si>
    <t>zclassic</t>
  </si>
  <si>
    <t>veriumreserve</t>
  </si>
  <si>
    <t>VeriumReserve</t>
  </si>
  <si>
    <t>cryptocarbon</t>
  </si>
  <si>
    <t>CryptoCarbon</t>
  </si>
  <si>
    <t>breakout-stake</t>
  </si>
  <si>
    <t>Breakout Stake</t>
  </si>
  <si>
    <t>ixcoin</t>
  </si>
  <si>
    <t>Ixcoin</t>
  </si>
  <si>
    <t>CREA</t>
  </si>
  <si>
    <t>creativecoin</t>
  </si>
  <si>
    <t>dynamic</t>
  </si>
  <si>
    <t>Dynamic</t>
  </si>
  <si>
    <t>anoncoin</t>
  </si>
  <si>
    <t>Anoncoin</t>
  </si>
  <si>
    <t>wild-beast-block</t>
  </si>
  <si>
    <t>Wild Beast Block</t>
  </si>
  <si>
    <t>europecoin</t>
  </si>
  <si>
    <t>EuropeCoin</t>
  </si>
  <si>
    <t>fedoracoin</t>
  </si>
  <si>
    <t>bitmark</t>
  </si>
  <si>
    <t>Bitmark</t>
  </si>
  <si>
    <t>huntercoin</t>
  </si>
  <si>
    <t>transfercoin</t>
  </si>
  <si>
    <t>securecoin</t>
  </si>
  <si>
    <t>SecureCoin</t>
  </si>
  <si>
    <t>adzcoin</t>
  </si>
  <si>
    <t>Adzcoin</t>
  </si>
  <si>
    <t>dopecoin</t>
  </si>
  <si>
    <t>DopeCoin</t>
  </si>
  <si>
    <t>cannabiscoin</t>
  </si>
  <si>
    <t>CannabisCoin</t>
  </si>
  <si>
    <t>qwark</t>
  </si>
  <si>
    <t>Qwark</t>
  </si>
  <si>
    <t>hyperstake</t>
  </si>
  <si>
    <t>HyperStake</t>
  </si>
  <si>
    <t>breakout</t>
  </si>
  <si>
    <t>Breakout</t>
  </si>
  <si>
    <t>visio</t>
  </si>
  <si>
    <t>Visio</t>
  </si>
  <si>
    <t>pesetacoin</t>
  </si>
  <si>
    <t>Pesetacoin</t>
  </si>
  <si>
    <t>2GIVE</t>
  </si>
  <si>
    <t>2give</t>
  </si>
  <si>
    <t>whitecoin</t>
  </si>
  <si>
    <t>crave</t>
  </si>
  <si>
    <t>Crave</t>
  </si>
  <si>
    <t>mercury</t>
  </si>
  <si>
    <t>Mercury</t>
  </si>
  <si>
    <t>trustplus</t>
  </si>
  <si>
    <t>TrustPlus</t>
  </si>
  <si>
    <t>HTMLCOIN</t>
  </si>
  <si>
    <t>incakoin</t>
  </si>
  <si>
    <t>IncaKoin</t>
  </si>
  <si>
    <t>renos</t>
  </si>
  <si>
    <t>Renos</t>
  </si>
  <si>
    <t>minereum</t>
  </si>
  <si>
    <t>Minereum</t>
  </si>
  <si>
    <t>equitrader</t>
  </si>
  <si>
    <t>EquiTrader</t>
  </si>
  <si>
    <t>300</t>
  </si>
  <si>
    <t>evergreencoin</t>
  </si>
  <si>
    <t>EverGreenCoin</t>
  </si>
  <si>
    <t>tao</t>
  </si>
  <si>
    <t>Tao</t>
  </si>
  <si>
    <t>VOISE</t>
  </si>
  <si>
    <t>nushares</t>
  </si>
  <si>
    <t>NuShares</t>
  </si>
  <si>
    <t>fastcoin</t>
  </si>
  <si>
    <t>Fastcoin</t>
  </si>
  <si>
    <t>tokes</t>
  </si>
  <si>
    <t>terracoin</t>
  </si>
  <si>
    <t>Terracoin</t>
  </si>
  <si>
    <t>hodlcoin</t>
  </si>
  <si>
    <t>HOdlcoin</t>
  </si>
  <si>
    <t>newyorkcoin</t>
  </si>
  <si>
    <t>NewYorkCoin</t>
  </si>
  <si>
    <t>litedoge</t>
  </si>
  <si>
    <t>LiteDoge</t>
  </si>
  <si>
    <t>Pandacoin</t>
  </si>
  <si>
    <t>memetic</t>
  </si>
  <si>
    <t>fujicoin</t>
  </si>
  <si>
    <t>carboncoin</t>
  </si>
  <si>
    <t>Carboncoin</t>
  </si>
  <si>
    <t>hicoin</t>
  </si>
  <si>
    <t>HiCoin</t>
  </si>
  <si>
    <t>sexcoin</t>
  </si>
  <si>
    <t>Sexcoin</t>
  </si>
  <si>
    <t>magi</t>
  </si>
  <si>
    <t>Magi</t>
  </si>
  <si>
    <t>startcoin</t>
  </si>
  <si>
    <t>Startcoin</t>
  </si>
  <si>
    <t>woodcoin</t>
  </si>
  <si>
    <t>Woodcoin</t>
  </si>
  <si>
    <t>neutron</t>
  </si>
  <si>
    <t>Neutron</t>
  </si>
  <si>
    <t>syndicate</t>
  </si>
  <si>
    <t>Syndicate</t>
  </si>
  <si>
    <t>parkbyte</t>
  </si>
  <si>
    <t>ParkByte</t>
  </si>
  <si>
    <t>centurion</t>
  </si>
  <si>
    <t>Centurion</t>
  </si>
  <si>
    <t>iticoin</t>
  </si>
  <si>
    <t>iTicoin</t>
  </si>
  <si>
    <t>netko</t>
  </si>
  <si>
    <t>Netko</t>
  </si>
  <si>
    <t>moin</t>
  </si>
  <si>
    <t>Moin</t>
  </si>
  <si>
    <t>procurrency</t>
  </si>
  <si>
    <t>ProCurrency</t>
  </si>
  <si>
    <t>teslacoin</t>
  </si>
  <si>
    <t>miners-reward-token</t>
  </si>
  <si>
    <t>Miners' Reward Token</t>
  </si>
  <si>
    <t>britcoin</t>
  </si>
  <si>
    <t>helleniccoin</t>
  </si>
  <si>
    <t>smartcoin</t>
  </si>
  <si>
    <t>yocoin</t>
  </si>
  <si>
    <t>Yocoin</t>
  </si>
  <si>
    <t>condensate</t>
  </si>
  <si>
    <t>Condensate</t>
  </si>
  <si>
    <t>trollcoin</t>
  </si>
  <si>
    <t>Trollcoin</t>
  </si>
  <si>
    <t>triangles</t>
  </si>
  <si>
    <t>Triangles</t>
  </si>
  <si>
    <t>fantomcoin</t>
  </si>
  <si>
    <t>Fantomcoin</t>
  </si>
  <si>
    <t>version</t>
  </si>
  <si>
    <t>Version</t>
  </si>
  <si>
    <t>bytecent</t>
  </si>
  <si>
    <t>Bytecent</t>
  </si>
  <si>
    <t>unitus</t>
  </si>
  <si>
    <t>Unitus</t>
  </si>
  <si>
    <t>bunnycoin</t>
  </si>
  <si>
    <t>capricoin</t>
  </si>
  <si>
    <t>Capricoin</t>
  </si>
  <si>
    <t>dinastycoin</t>
  </si>
  <si>
    <t>Dinastycoin</t>
  </si>
  <si>
    <t>influxcoin</t>
  </si>
  <si>
    <t>Influxcoin</t>
  </si>
  <si>
    <t>42-coin</t>
  </si>
  <si>
    <t>XP</t>
  </si>
  <si>
    <t>arcticcoin</t>
  </si>
  <si>
    <t>zero</t>
  </si>
  <si>
    <t>Zero</t>
  </si>
  <si>
    <t>postcoin</t>
  </si>
  <si>
    <t>PostCoin</t>
  </si>
  <si>
    <t>deutsche-emark</t>
  </si>
  <si>
    <t>Deutsche eMark</t>
  </si>
  <si>
    <t>bitcore</t>
  </si>
  <si>
    <t>Bitcore</t>
  </si>
  <si>
    <t>trumpcoin</t>
  </si>
  <si>
    <t>piggycoin</t>
  </si>
  <si>
    <t>Piggycoin</t>
  </si>
  <si>
    <t>netcoin</t>
  </si>
  <si>
    <t>veros</t>
  </si>
  <si>
    <t>Veros</t>
  </si>
  <si>
    <t>ecocoin</t>
  </si>
  <si>
    <t>EcoCoin</t>
  </si>
  <si>
    <t>Vsync</t>
  </si>
  <si>
    <t>Emerald Crypto</t>
  </si>
  <si>
    <t>goldblocks</t>
  </si>
  <si>
    <t>GoldBlocks</t>
  </si>
  <si>
    <t>allsafe</t>
  </si>
  <si>
    <t>AllSafe</t>
  </si>
  <si>
    <t>ethbits</t>
  </si>
  <si>
    <t>Ethbits</t>
  </si>
  <si>
    <t>machinecoin</t>
  </si>
  <si>
    <t>Machinecoin</t>
  </si>
  <si>
    <t>Denarius</t>
  </si>
  <si>
    <t>pakcoin</t>
  </si>
  <si>
    <t>Pakcoin</t>
  </si>
  <si>
    <t>808</t>
  </si>
  <si>
    <t>808coin</t>
  </si>
  <si>
    <t>808Coin</t>
  </si>
  <si>
    <t>nubits</t>
  </si>
  <si>
    <t>NuBits</t>
  </si>
  <si>
    <t>bitbtc</t>
  </si>
  <si>
    <t>bitBTC</t>
  </si>
  <si>
    <t>litebar</t>
  </si>
  <si>
    <t>LiteBar</t>
  </si>
  <si>
    <t>elementrem</t>
  </si>
  <si>
    <t>Elementrem</t>
  </si>
  <si>
    <t>coin2-1</t>
  </si>
  <si>
    <t>Coin2.1</t>
  </si>
  <si>
    <t>sumokoin</t>
  </si>
  <si>
    <t>Sumokoin</t>
  </si>
  <si>
    <t>wavesgo</t>
  </si>
  <si>
    <t>WavesGo</t>
  </si>
  <si>
    <t>catcoin</t>
  </si>
  <si>
    <t>Catcoin</t>
  </si>
  <si>
    <t>prcoin</t>
  </si>
  <si>
    <t>PRCoin</t>
  </si>
  <si>
    <t>bitgold</t>
  </si>
  <si>
    <t>bitGold</t>
  </si>
  <si>
    <t>truckcoin</t>
  </si>
  <si>
    <t>Truckcoin</t>
  </si>
  <si>
    <t>prime-xi</t>
  </si>
  <si>
    <t>Prime-XI</t>
  </si>
  <si>
    <t>8bit</t>
  </si>
  <si>
    <t>8Bit</t>
  </si>
  <si>
    <t>blakecoin</t>
  </si>
  <si>
    <t>Blakecoin</t>
  </si>
  <si>
    <t>solaris</t>
  </si>
  <si>
    <t>Solaris</t>
  </si>
  <si>
    <t>ratecoin</t>
  </si>
  <si>
    <t>Ratecoin</t>
  </si>
  <si>
    <t>mojocoin</t>
  </si>
  <si>
    <t>linx</t>
  </si>
  <si>
    <t>Linx</t>
  </si>
  <si>
    <t>bolivarcoin</t>
  </si>
  <si>
    <t>Bolivarcoin</t>
  </si>
  <si>
    <t>kurrent</t>
  </si>
  <si>
    <t>Kurrent</t>
  </si>
  <si>
    <t>eternity</t>
  </si>
  <si>
    <t>Eternity</t>
  </si>
  <si>
    <t>neuro</t>
  </si>
  <si>
    <t>Neuro</t>
  </si>
  <si>
    <t>sterlingcoin</t>
  </si>
  <si>
    <t>Sterlingcoin</t>
  </si>
  <si>
    <t>master-swiscoin</t>
  </si>
  <si>
    <t>Master Swiscoin</t>
  </si>
  <si>
    <t>aricoin</t>
  </si>
  <si>
    <t>Aricoin</t>
  </si>
  <si>
    <t>jin-coin</t>
  </si>
  <si>
    <t>Jin Coin</t>
  </si>
  <si>
    <t>compucoin</t>
  </si>
  <si>
    <t>global-tour-coin</t>
  </si>
  <si>
    <t>Global Tour Coin</t>
  </si>
  <si>
    <t>globaltoken</t>
  </si>
  <si>
    <t>GlobalToken</t>
  </si>
  <si>
    <t>chancoin</t>
  </si>
  <si>
    <t>ChanCoin</t>
  </si>
  <si>
    <t>universe</t>
  </si>
  <si>
    <t>Universe</t>
  </si>
  <si>
    <t>eryllium</t>
  </si>
  <si>
    <t>Eryllium</t>
  </si>
  <si>
    <t>freicoin</t>
  </si>
  <si>
    <t>Freicoin</t>
  </si>
  <si>
    <t>SocialCoin</t>
  </si>
  <si>
    <t>$$$</t>
  </si>
  <si>
    <t>money</t>
  </si>
  <si>
    <t>Money</t>
  </si>
  <si>
    <t>crevacoin</t>
  </si>
  <si>
    <t>cashcoin</t>
  </si>
  <si>
    <t>Cashcoin</t>
  </si>
  <si>
    <t>levoplus</t>
  </si>
  <si>
    <t>LevoPlus</t>
  </si>
  <si>
    <t>onix</t>
  </si>
  <si>
    <t>Onix</t>
  </si>
  <si>
    <t>rupee</t>
  </si>
  <si>
    <t>Rupee</t>
  </si>
  <si>
    <t>digital-money-bits</t>
  </si>
  <si>
    <t>Digital Money Bits</t>
  </si>
  <si>
    <t>populous</t>
  </si>
  <si>
    <t>Populous</t>
  </si>
  <si>
    <t>useless-ethereum-token</t>
  </si>
  <si>
    <t>Useless Ethereum Token</t>
  </si>
  <si>
    <t>SuperNET</t>
  </si>
  <si>
    <t>asiacoin</t>
  </si>
  <si>
    <t>canada-ecoin</t>
  </si>
  <si>
    <t>Canada eCoin</t>
  </si>
  <si>
    <t>bluecoin</t>
  </si>
  <si>
    <t>smileycoin</t>
  </si>
  <si>
    <t>russiacoin</t>
  </si>
  <si>
    <t>RussiaCoin</t>
  </si>
  <si>
    <t>supercoin</t>
  </si>
  <si>
    <t>SuperCoin</t>
  </si>
  <si>
    <t>happycoin</t>
  </si>
  <si>
    <t>Happycoin</t>
  </si>
  <si>
    <t>noblecoin</t>
  </si>
  <si>
    <t>NobleCoin</t>
  </si>
  <si>
    <t>kobocoin</t>
  </si>
  <si>
    <t>Kobocoin</t>
  </si>
  <si>
    <t>bitbar</t>
  </si>
  <si>
    <t>i0coin</t>
  </si>
  <si>
    <t>I0Coin</t>
  </si>
  <si>
    <t>orbitcoin</t>
  </si>
  <si>
    <t>Orbitcoin</t>
  </si>
  <si>
    <t>btctalkcoin</t>
  </si>
  <si>
    <t>BTCtalkcoin</t>
  </si>
  <si>
    <t>martexcoin</t>
  </si>
  <si>
    <t>MarteXcoin</t>
  </si>
  <si>
    <t>USC</t>
  </si>
  <si>
    <t>ultimate-secure-cash</t>
  </si>
  <si>
    <t>Ultimate Secure Cash</t>
  </si>
  <si>
    <t>bitstar</t>
  </si>
  <si>
    <t>Bitstar</t>
  </si>
  <si>
    <t>digitalprice</t>
  </si>
  <si>
    <t>DigitalPrice</t>
  </si>
  <si>
    <t>aurumcoin</t>
  </si>
  <si>
    <t>AurumCoin</t>
  </si>
  <si>
    <t>coin</t>
  </si>
  <si>
    <t>ultracoin</t>
  </si>
  <si>
    <t>universal-currency</t>
  </si>
  <si>
    <t>Universal Currency</t>
  </si>
  <si>
    <t>joincoin</t>
  </si>
  <si>
    <t>Joincoin</t>
  </si>
  <si>
    <t>cannacoin</t>
  </si>
  <si>
    <t>fluttercoin</t>
  </si>
  <si>
    <t>lanacoin</t>
  </si>
  <si>
    <t>LanaCoin</t>
  </si>
  <si>
    <t>berncash</t>
  </si>
  <si>
    <t>BERNcash</t>
  </si>
  <si>
    <t>chesscoin</t>
  </si>
  <si>
    <t>ChessCoin</t>
  </si>
  <si>
    <t>nyancoin</t>
  </si>
  <si>
    <t>Nyancoin</t>
  </si>
  <si>
    <t>bitcoin-planet</t>
  </si>
  <si>
    <t>Bitcoin Planet</t>
  </si>
  <si>
    <t>swing</t>
  </si>
  <si>
    <t>Swing</t>
  </si>
  <si>
    <t>qubitcoin</t>
  </si>
  <si>
    <t>petrodollar</t>
  </si>
  <si>
    <t>PetroDollar</t>
  </si>
  <si>
    <t>casinocoin</t>
  </si>
  <si>
    <t>bitcurrency</t>
  </si>
  <si>
    <t>Bitcurrency</t>
  </si>
  <si>
    <t>bitcloud</t>
  </si>
  <si>
    <t>Bitcloud</t>
  </si>
  <si>
    <t>guncoin</t>
  </si>
  <si>
    <t>Guncoin</t>
  </si>
  <si>
    <t>unicoin</t>
  </si>
  <si>
    <t>UniCoin</t>
  </si>
  <si>
    <t>tittiecoin</t>
  </si>
  <si>
    <t>TittieCoin</t>
  </si>
  <si>
    <t>888</t>
  </si>
  <si>
    <t>octocoin</t>
  </si>
  <si>
    <t>cachecoin</t>
  </si>
  <si>
    <t>popularcoin</t>
  </si>
  <si>
    <t>PopularCoin</t>
  </si>
  <si>
    <t>c-bit</t>
  </si>
  <si>
    <t>C-Bit</t>
  </si>
  <si>
    <t>GlobalBoost-Y</t>
  </si>
  <si>
    <t>vault-coin</t>
  </si>
  <si>
    <t>Vault Coin</t>
  </si>
  <si>
    <t>marscoin</t>
  </si>
  <si>
    <t>Marscoin</t>
  </si>
  <si>
    <t>tigercoin</t>
  </si>
  <si>
    <t>Tigercoin</t>
  </si>
  <si>
    <t>revolvercoin</t>
  </si>
  <si>
    <t>b3coin</t>
  </si>
  <si>
    <t>B3Coin</t>
  </si>
  <si>
    <t>sativacoin</t>
  </si>
  <si>
    <t>Sativacoin</t>
  </si>
  <si>
    <t>goldpieces</t>
  </si>
  <si>
    <t>GoldPieces</t>
  </si>
  <si>
    <t>unify</t>
  </si>
  <si>
    <t>Unify</t>
  </si>
  <si>
    <t>quatloo</t>
  </si>
  <si>
    <t>Quatloo</t>
  </si>
  <si>
    <t>prototanium</t>
  </si>
  <si>
    <t>Prototanium</t>
  </si>
  <si>
    <t>debitcoin</t>
  </si>
  <si>
    <t>Debitcoin</t>
  </si>
  <si>
    <t>darsek</t>
  </si>
  <si>
    <t>Darsek</t>
  </si>
  <si>
    <t>spacecoin</t>
  </si>
  <si>
    <t>digital-rupees</t>
  </si>
  <si>
    <t>Digital Rupees</t>
  </si>
  <si>
    <t>joulecoin</t>
  </si>
  <si>
    <t>Joulecoin</t>
  </si>
  <si>
    <t>bitzeny</t>
  </si>
  <si>
    <t>redcoin</t>
  </si>
  <si>
    <t>RedCoin</t>
  </si>
  <si>
    <t>aquariuscoin</t>
  </si>
  <si>
    <t>AquariusCoin</t>
  </si>
  <si>
    <t>acoin</t>
  </si>
  <si>
    <t>Acoin</t>
  </si>
  <si>
    <t>bipcoin</t>
  </si>
  <si>
    <t>BipCoin</t>
  </si>
  <si>
    <t>dreamcoin</t>
  </si>
  <si>
    <t>Dreamcoin</t>
  </si>
  <si>
    <t>hexx</t>
  </si>
  <si>
    <t>611</t>
  </si>
  <si>
    <t>bumbacoin</t>
  </si>
  <si>
    <t>BumbaCoin</t>
  </si>
  <si>
    <t>halcyon</t>
  </si>
  <si>
    <t>Halcyon</t>
  </si>
  <si>
    <t>gapcoin</t>
  </si>
  <si>
    <t>Gapcoin</t>
  </si>
  <si>
    <t>evil-coin</t>
  </si>
  <si>
    <t>Evil Coin</t>
  </si>
  <si>
    <t>artex-coin</t>
  </si>
  <si>
    <t>Artex Coin</t>
  </si>
  <si>
    <t>nevacoin</t>
  </si>
  <si>
    <t>NevaCoin</t>
  </si>
  <si>
    <t>X-Coin</t>
  </si>
  <si>
    <t>argentum</t>
  </si>
  <si>
    <t>Argentum</t>
  </si>
  <si>
    <t>ponzicoin</t>
  </si>
  <si>
    <t>PonziCoin</t>
  </si>
  <si>
    <t>dollar-online</t>
  </si>
  <si>
    <t>Dollar Online</t>
  </si>
  <si>
    <t>tajcoin</t>
  </si>
  <si>
    <t>TajCoin</t>
  </si>
  <si>
    <t>amsterdamcoin</t>
  </si>
  <si>
    <t>AmsterdamCoin</t>
  </si>
  <si>
    <t>mustangcoin</t>
  </si>
  <si>
    <t>MustangCoin</t>
  </si>
  <si>
    <t>sixeleven</t>
  </si>
  <si>
    <t>SixEleven</t>
  </si>
  <si>
    <t>songcoin</t>
  </si>
  <si>
    <t>SongCoin</t>
  </si>
  <si>
    <t>ronpaulcoin</t>
  </si>
  <si>
    <t>RonPaulCoin</t>
  </si>
  <si>
    <t>briacoin</t>
  </si>
  <si>
    <t>BriaCoin</t>
  </si>
  <si>
    <t>arbit</t>
  </si>
  <si>
    <t>theresa-may-coin</t>
  </si>
  <si>
    <t>Theresa May Coin</t>
  </si>
  <si>
    <t>solarflarecoin</t>
  </si>
  <si>
    <t>flaxscript</t>
  </si>
  <si>
    <t>Flaxscript</t>
  </si>
  <si>
    <t>vaperscoin</t>
  </si>
  <si>
    <t>VapersCoin</t>
  </si>
  <si>
    <t>speedcash</t>
  </si>
  <si>
    <t>fuzzballs</t>
  </si>
  <si>
    <t>FuzzBalls</t>
  </si>
  <si>
    <t>bowscoin</t>
  </si>
  <si>
    <t>BowsCoin</t>
  </si>
  <si>
    <t>ICON</t>
  </si>
  <si>
    <t>ibank</t>
  </si>
  <si>
    <t>iBank</t>
  </si>
  <si>
    <t>jobscoin</t>
  </si>
  <si>
    <t>geertcoin</t>
  </si>
  <si>
    <t>GeertCoin</t>
  </si>
  <si>
    <t>californium</t>
  </si>
  <si>
    <t>Californium</t>
  </si>
  <si>
    <t>Enigma</t>
  </si>
  <si>
    <t>BOAT</t>
  </si>
  <si>
    <t>gold-pressed-latinum</t>
  </si>
  <si>
    <t>Gold Pressed Latinum</t>
  </si>
  <si>
    <t>project-x</t>
  </si>
  <si>
    <t>Project-X</t>
  </si>
  <si>
    <t>internet-of-things</t>
  </si>
  <si>
    <t>Internet of Things</t>
  </si>
  <si>
    <t>polybius</t>
  </si>
  <si>
    <t>Polybius</t>
  </si>
  <si>
    <t>qtum</t>
  </si>
  <si>
    <t>Qtum</t>
  </si>
  <si>
    <t>Alphabit</t>
  </si>
  <si>
    <t>ergo</t>
  </si>
  <si>
    <t>Ergo</t>
  </si>
  <si>
    <t>prizm</t>
  </si>
  <si>
    <t>777</t>
  </si>
  <si>
    <t>internet-of-people</t>
  </si>
  <si>
    <t>Internet of People</t>
  </si>
  <si>
    <t>jetcoin</t>
  </si>
  <si>
    <t>teslacoilcoin</t>
  </si>
  <si>
    <t>TeslaCoilCoin</t>
  </si>
  <si>
    <t>aeternity</t>
  </si>
  <si>
    <t>clubcoin</t>
  </si>
  <si>
    <t>zengold</t>
  </si>
  <si>
    <t>ZenGold</t>
  </si>
  <si>
    <t>bitradio</t>
  </si>
  <si>
    <t>Bitradio</t>
  </si>
  <si>
    <t>STEX</t>
  </si>
  <si>
    <t>stex</t>
  </si>
  <si>
    <t>tattoocoin-limited</t>
  </si>
  <si>
    <t>Tattoocoin (Limited Edition)</t>
  </si>
  <si>
    <t>sphre-air</t>
  </si>
  <si>
    <t>AdEx</t>
  </si>
  <si>
    <t>president-johnson</t>
  </si>
  <si>
    <t>President Johnson</t>
  </si>
  <si>
    <t>deuscoin</t>
  </si>
  <si>
    <t>golos-gold</t>
  </si>
  <si>
    <t>Golos Gold</t>
  </si>
  <si>
    <t>eBoost</t>
  </si>
  <si>
    <t>dao-casino</t>
  </si>
  <si>
    <t>bitdeal</t>
  </si>
  <si>
    <t>Bitdeal</t>
  </si>
  <si>
    <t>sonm</t>
  </si>
  <si>
    <t>SONM</t>
  </si>
  <si>
    <t>ecobit</t>
  </si>
  <si>
    <t>Ecobit</t>
  </si>
  <si>
    <t>wa-space</t>
  </si>
  <si>
    <t>WA Space</t>
  </si>
  <si>
    <t>edrcoin</t>
  </si>
  <si>
    <t>EDRCoin</t>
  </si>
  <si>
    <t>suncontract</t>
  </si>
  <si>
    <t>universalroyalcoin</t>
  </si>
  <si>
    <t>UniversalRoyalCoin</t>
  </si>
  <si>
    <t>opal</t>
  </si>
  <si>
    <t>Opal</t>
  </si>
  <si>
    <t>bitcoin-scrypt</t>
  </si>
  <si>
    <t>Bitcoin Scrypt</t>
  </si>
  <si>
    <t>first-bitcoin</t>
  </si>
  <si>
    <t>First Bitcoin</t>
  </si>
  <si>
    <t>quotient</t>
  </si>
  <si>
    <t>Quotient</t>
  </si>
  <si>
    <t>flash</t>
  </si>
  <si>
    <t>Flash</t>
  </si>
  <si>
    <t>president-trump</t>
  </si>
  <si>
    <t>President Trump</t>
  </si>
  <si>
    <t>women</t>
  </si>
  <si>
    <t>WomenCoin</t>
  </si>
  <si>
    <t>skeincoin</t>
  </si>
  <si>
    <t>Skeincoin</t>
  </si>
  <si>
    <t>motocoin</t>
  </si>
  <si>
    <t>Motocoin</t>
  </si>
  <si>
    <t>goldmaxcoin</t>
  </si>
  <si>
    <t>wearesatoshi</t>
  </si>
  <si>
    <t>WeAreSatoshi</t>
  </si>
  <si>
    <t>sakuracoin</t>
  </si>
  <si>
    <t>Sakuracoin</t>
  </si>
  <si>
    <t>shacoin</t>
  </si>
  <si>
    <t>SHACoin</t>
  </si>
  <si>
    <t>cubits</t>
  </si>
  <si>
    <t>Cubits</t>
  </si>
  <si>
    <t>quebecoin</t>
  </si>
  <si>
    <t>Quebecoin</t>
  </si>
  <si>
    <t>irishcoin</t>
  </si>
  <si>
    <t>IrishCoin</t>
  </si>
  <si>
    <t>marxcoin</t>
  </si>
  <si>
    <t>MarxCoin</t>
  </si>
  <si>
    <t>huncoin</t>
  </si>
  <si>
    <t>Huncoin</t>
  </si>
  <si>
    <t>slevin</t>
  </si>
  <si>
    <t>Slevin</t>
  </si>
  <si>
    <t>TCOIN</t>
  </si>
  <si>
    <t>animecoin</t>
  </si>
  <si>
    <t>Animecoin</t>
  </si>
  <si>
    <t>turbocoin</t>
  </si>
  <si>
    <t>inflationcoin</t>
  </si>
  <si>
    <t>InflationCoin</t>
  </si>
  <si>
    <t>rcoin</t>
  </si>
  <si>
    <t>Rcoin</t>
  </si>
  <si>
    <t>peepcoin</t>
  </si>
  <si>
    <t>coupecoin</t>
  </si>
  <si>
    <t>Coupecoin</t>
  </si>
  <si>
    <t>stronghands</t>
  </si>
  <si>
    <t>StrongHands</t>
  </si>
  <si>
    <t>paccoin</t>
  </si>
  <si>
    <t>Santiment Network Token</t>
  </si>
  <si>
    <t>Description 
(optional)</t>
  </si>
  <si>
    <t>omisego</t>
  </si>
  <si>
    <t>nimiq</t>
  </si>
  <si>
    <t>terranova</t>
  </si>
  <si>
    <t>TerraNova</t>
  </si>
  <si>
    <t>linda</t>
  </si>
  <si>
    <t>Linda</t>
  </si>
  <si>
    <t>cvcoin</t>
  </si>
  <si>
    <t>CVCoin</t>
  </si>
  <si>
    <t>embers</t>
  </si>
  <si>
    <t>Embers</t>
  </si>
  <si>
    <t>bitcoin-cash</t>
  </si>
  <si>
    <t>Bitcoin Cash</t>
  </si>
  <si>
    <t>NEO</t>
  </si>
  <si>
    <t>neo</t>
  </si>
  <si>
    <t>hshare</t>
  </si>
  <si>
    <t>Binance Coin</t>
  </si>
  <si>
    <t>civic</t>
  </si>
  <si>
    <t>Civic</t>
  </si>
  <si>
    <t>0x</t>
  </si>
  <si>
    <t>gas</t>
  </si>
  <si>
    <t>Gas</t>
  </si>
  <si>
    <t>bytom</t>
  </si>
  <si>
    <t>Bytom</t>
  </si>
  <si>
    <t>particl</t>
  </si>
  <si>
    <t>Particl</t>
  </si>
  <si>
    <t>Metaverse ETP</t>
  </si>
  <si>
    <t>tierion</t>
  </si>
  <si>
    <t>Tierion</t>
  </si>
  <si>
    <t>district0x</t>
  </si>
  <si>
    <t>pillar</t>
  </si>
  <si>
    <t>Pillar</t>
  </si>
  <si>
    <t>stox</t>
  </si>
  <si>
    <t>Stox</t>
  </si>
  <si>
    <t>mothership</t>
  </si>
  <si>
    <t>Mothership</t>
  </si>
  <si>
    <t>primas</t>
  </si>
  <si>
    <t>Primas</t>
  </si>
  <si>
    <t>blockcat</t>
  </si>
  <si>
    <t>BlockCAT</t>
  </si>
  <si>
    <t>blocktix</t>
  </si>
  <si>
    <t>Blocktix</t>
  </si>
  <si>
    <t>DAO.Casino</t>
  </si>
  <si>
    <t>deeponion</t>
  </si>
  <si>
    <t>DeepOnion</t>
  </si>
  <si>
    <t>toacoin</t>
  </si>
  <si>
    <t>ToaCoin</t>
  </si>
  <si>
    <t>dent</t>
  </si>
  <si>
    <t>Dent</t>
  </si>
  <si>
    <t>trueflip</t>
  </si>
  <si>
    <t>TrueFlip</t>
  </si>
  <si>
    <t>neverdie</t>
  </si>
  <si>
    <t>NEVERDIE</t>
  </si>
  <si>
    <t>primalbase</t>
  </si>
  <si>
    <t>SunContract</t>
  </si>
  <si>
    <t>smartcash</t>
  </si>
  <si>
    <t>SmartCash</t>
  </si>
  <si>
    <t>skincoin</t>
  </si>
  <si>
    <t>SkinCoin</t>
  </si>
  <si>
    <t>dentacoin</t>
  </si>
  <si>
    <t>Dentacoin</t>
  </si>
  <si>
    <t>starta</t>
  </si>
  <si>
    <t>Starta</t>
  </si>
  <si>
    <t>adshares</t>
  </si>
  <si>
    <t>etheriya</t>
  </si>
  <si>
    <t>Etheriya</t>
  </si>
  <si>
    <t>cream</t>
  </si>
  <si>
    <t>Cream</t>
  </si>
  <si>
    <t>bitasean</t>
  </si>
  <si>
    <t>BitAsean</t>
  </si>
  <si>
    <t>monster-byte</t>
  </si>
  <si>
    <t>Monster Byte</t>
  </si>
  <si>
    <t>kekcoin</t>
  </si>
  <si>
    <t>KekCoin</t>
  </si>
  <si>
    <t>coinonatx</t>
  </si>
  <si>
    <t>CoinonatX</t>
  </si>
  <si>
    <t>campuscoin</t>
  </si>
  <si>
    <t>CampusCoin</t>
  </si>
  <si>
    <t>rupaya</t>
  </si>
  <si>
    <t>Rupaya</t>
  </si>
  <si>
    <t>mao-zedong</t>
  </si>
  <si>
    <t>Mao Zedong</t>
  </si>
  <si>
    <t>biblepay</t>
  </si>
  <si>
    <t>BiblePay</t>
  </si>
  <si>
    <t>300 Token</t>
  </si>
  <si>
    <t>dalecoin</t>
  </si>
  <si>
    <t>Dalecoin</t>
  </si>
  <si>
    <t>coimatic-2</t>
  </si>
  <si>
    <t>Coimatic 2.0</t>
  </si>
  <si>
    <t>litebitcoin</t>
  </si>
  <si>
    <t>LiteBitcoin</t>
  </si>
  <si>
    <t>HarmonyCoin</t>
  </si>
  <si>
    <t>shadow-token</t>
  </si>
  <si>
    <t>Shadow Token</t>
  </si>
  <si>
    <t>vechain</t>
  </si>
  <si>
    <t>VeChain</t>
  </si>
  <si>
    <t>pura</t>
  </si>
  <si>
    <t>Pura</t>
  </si>
  <si>
    <t>sigmacoin</t>
  </si>
  <si>
    <t>SIGMAcoin</t>
  </si>
  <si>
    <t>investfeed</t>
  </si>
  <si>
    <t>InvestFeed</t>
  </si>
  <si>
    <t>opus</t>
  </si>
  <si>
    <t>Opus</t>
  </si>
  <si>
    <t>growers-international</t>
  </si>
  <si>
    <t>Growers International</t>
  </si>
  <si>
    <t>YOYOW</t>
  </si>
  <si>
    <t>yoyow</t>
  </si>
  <si>
    <t>namocoin</t>
  </si>
  <si>
    <t>NamoCoin</t>
  </si>
  <si>
    <t>first-bitcoin-capital</t>
  </si>
  <si>
    <t>First Bitcoin Capital</t>
  </si>
  <si>
    <t>brat</t>
  </si>
  <si>
    <t>bitqy</t>
  </si>
  <si>
    <t>bolenum</t>
  </si>
  <si>
    <t>Bolenum</t>
  </si>
  <si>
    <t>protean</t>
  </si>
  <si>
    <t>adcoin</t>
  </si>
  <si>
    <t>AdCoin</t>
  </si>
  <si>
    <t>atmcoin</t>
  </si>
  <si>
    <t>ATMCoin</t>
  </si>
  <si>
    <t>geysercoin</t>
  </si>
  <si>
    <t>GeyserCoin</t>
  </si>
  <si>
    <t>hyper</t>
  </si>
  <si>
    <t>Hyper</t>
  </si>
  <si>
    <t>draftcoin</t>
  </si>
  <si>
    <t>DraftCoin</t>
  </si>
  <si>
    <t>REGA</t>
  </si>
  <si>
    <t>litecoin-ultra</t>
  </si>
  <si>
    <t>LiteCoin Ultra</t>
  </si>
  <si>
    <t>loopring</t>
  </si>
  <si>
    <t>Loopring</t>
  </si>
  <si>
    <t>suretly</t>
  </si>
  <si>
    <t>Suretly</t>
  </si>
  <si>
    <t>Syscoin</t>
  </si>
  <si>
    <t>Aeternity</t>
  </si>
  <si>
    <t>poet</t>
  </si>
  <si>
    <t>Po.et</t>
  </si>
  <si>
    <t>monetha</t>
  </si>
  <si>
    <t>Monetha</t>
  </si>
  <si>
    <t>starcredits</t>
  </si>
  <si>
    <t>StarCredits</t>
  </si>
  <si>
    <t>goodomy</t>
  </si>
  <si>
    <t>Goodomy</t>
  </si>
  <si>
    <t>aventus</t>
  </si>
  <si>
    <t>Aventus</t>
  </si>
  <si>
    <t>masternodecoin</t>
  </si>
  <si>
    <t>Masternodecoin</t>
  </si>
  <si>
    <t>kronecoin</t>
  </si>
  <si>
    <t>Kronecoin</t>
  </si>
  <si>
    <t>Jetcoin</t>
  </si>
  <si>
    <t>magnetcoin</t>
  </si>
  <si>
    <t>Magnetcoin</t>
  </si>
  <si>
    <t>moeda-loyalty-points</t>
  </si>
  <si>
    <t>Moeda Loyalty Points</t>
  </si>
  <si>
    <t>Agrello</t>
  </si>
  <si>
    <t>credo</t>
  </si>
  <si>
    <t>Credo</t>
  </si>
  <si>
    <t>neblio</t>
  </si>
  <si>
    <t>Neblio</t>
  </si>
  <si>
    <t>oceanlab</t>
  </si>
  <si>
    <t>Oceanlab</t>
  </si>
  <si>
    <t>VIVO</t>
  </si>
  <si>
    <t>vivo</t>
  </si>
  <si>
    <t>litecoin-plus</t>
  </si>
  <si>
    <t>Litecoin Plus</t>
  </si>
  <si>
    <t>decentraland</t>
  </si>
  <si>
    <t>Decentraland</t>
  </si>
  <si>
    <t>buzzcoin</t>
  </si>
  <si>
    <t>BuzzCoin</t>
  </si>
  <si>
    <t>cyder</t>
  </si>
  <si>
    <t>Cyder</t>
  </si>
  <si>
    <t>cardano</t>
  </si>
  <si>
    <t>Cardano</t>
  </si>
  <si>
    <t>SALT</t>
  </si>
  <si>
    <t>salt</t>
  </si>
  <si>
    <t>kyber-network</t>
  </si>
  <si>
    <t>Kyber Network</t>
  </si>
  <si>
    <t>tron</t>
  </si>
  <si>
    <t>TRON</t>
  </si>
  <si>
    <t>LINK</t>
  </si>
  <si>
    <t>chainlink</t>
  </si>
  <si>
    <t>regalcoin</t>
  </si>
  <si>
    <t>Regalcoin</t>
  </si>
  <si>
    <t>ATMChain</t>
  </si>
  <si>
    <t>kin</t>
  </si>
  <si>
    <t>Kin</t>
  </si>
  <si>
    <t>atbcoin</t>
  </si>
  <si>
    <t>ATBCoin</t>
  </si>
  <si>
    <t>substratum</t>
  </si>
  <si>
    <t>Substratum</t>
  </si>
  <si>
    <t>everex</t>
  </si>
  <si>
    <t>Everex</t>
  </si>
  <si>
    <t>kickico</t>
  </si>
  <si>
    <t>KickCoin</t>
  </si>
  <si>
    <t>real</t>
  </si>
  <si>
    <t>paypie</t>
  </si>
  <si>
    <t>PayPie</t>
  </si>
  <si>
    <t>viberate</t>
  </si>
  <si>
    <t>Viberate</t>
  </si>
  <si>
    <t>rivetz</t>
  </si>
  <si>
    <t>Rivetz</t>
  </si>
  <si>
    <t>XPA</t>
  </si>
  <si>
    <t>oax</t>
  </si>
  <si>
    <t>airtoken</t>
  </si>
  <si>
    <t>AirToken</t>
  </si>
  <si>
    <t>obsidian</t>
  </si>
  <si>
    <t>Obsidian</t>
  </si>
  <si>
    <t>bitdice</t>
  </si>
  <si>
    <t>BitDice</t>
  </si>
  <si>
    <t>lampix</t>
  </si>
  <si>
    <t>Lampix</t>
  </si>
  <si>
    <t>VIBE</t>
  </si>
  <si>
    <t>vibe</t>
  </si>
  <si>
    <t>propy</t>
  </si>
  <si>
    <t>Propy</t>
  </si>
  <si>
    <t>bridgecoin</t>
  </si>
  <si>
    <t>BridgeCoin</t>
  </si>
  <si>
    <t>bismuth</t>
  </si>
  <si>
    <t>Bismuth</t>
  </si>
  <si>
    <t>hubii-network</t>
  </si>
  <si>
    <t>Hubii Network</t>
  </si>
  <si>
    <t>COSS</t>
  </si>
  <si>
    <t>coss</t>
  </si>
  <si>
    <t>elixir</t>
  </si>
  <si>
    <t>Elixir</t>
  </si>
  <si>
    <t>internxt</t>
  </si>
  <si>
    <t>Internxt</t>
  </si>
  <si>
    <t>ethbet</t>
  </si>
  <si>
    <t>EthBet</t>
  </si>
  <si>
    <t>trezarcoin</t>
  </si>
  <si>
    <t>TrezarCoin</t>
  </si>
  <si>
    <t>billionaire-token</t>
  </si>
  <si>
    <t>Billionaire Token</t>
  </si>
  <si>
    <t>aidos-kuneen</t>
  </si>
  <si>
    <t>Aidos Kuneen</t>
  </si>
  <si>
    <t>Target Coin</t>
  </si>
  <si>
    <t>hobonickels</t>
  </si>
  <si>
    <t>flik</t>
  </si>
  <si>
    <t>FLiK</t>
  </si>
  <si>
    <t>tezos</t>
  </si>
  <si>
    <t>achain</t>
  </si>
  <si>
    <t>Achain</t>
  </si>
  <si>
    <t>kolion</t>
  </si>
  <si>
    <t>Kolion</t>
  </si>
  <si>
    <t>MSD</t>
  </si>
  <si>
    <t>msd</t>
  </si>
  <si>
    <t>Ormeus Coin</t>
  </si>
  <si>
    <t>crystal-clear</t>
  </si>
  <si>
    <t>infinity-economics</t>
  </si>
  <si>
    <t>Infinity Economics</t>
  </si>
  <si>
    <t>whalecoin</t>
  </si>
  <si>
    <t>WhaleCoin</t>
  </si>
  <si>
    <t>chronologic</t>
  </si>
  <si>
    <t>Chronologic</t>
  </si>
  <si>
    <t>cobinhood</t>
  </si>
  <si>
    <t>Cobinhood</t>
  </si>
  <si>
    <t>rchain</t>
  </si>
  <si>
    <t>RChain</t>
  </si>
  <si>
    <t>Wi Coin</t>
  </si>
  <si>
    <t>wild-crypto</t>
  </si>
  <si>
    <t>Wild Crypto</t>
  </si>
  <si>
    <t>HODL Bucks</t>
  </si>
  <si>
    <t>encryptotel-eth</t>
  </si>
  <si>
    <t>iquant</t>
  </si>
  <si>
    <t>iQuant</t>
  </si>
  <si>
    <t>minex</t>
  </si>
  <si>
    <t>Minex</t>
  </si>
  <si>
    <t>granitecoin</t>
  </si>
  <si>
    <t>cindicator</t>
  </si>
  <si>
    <t>Cindicator</t>
  </si>
  <si>
    <t>ALIS</t>
  </si>
  <si>
    <t>alis</t>
  </si>
  <si>
    <t>authorship</t>
  </si>
  <si>
    <t>Authorship</t>
  </si>
  <si>
    <t>postoken</t>
  </si>
  <si>
    <t>PoSToken</t>
  </si>
  <si>
    <t>bastonet</t>
  </si>
  <si>
    <t>Bastonet</t>
  </si>
  <si>
    <t>zeusshield</t>
  </si>
  <si>
    <t>Zeusshield</t>
  </si>
  <si>
    <t>senderon</t>
  </si>
  <si>
    <t>Senderon</t>
  </si>
  <si>
    <t>cryptonex</t>
  </si>
  <si>
    <t>Cryptonex</t>
  </si>
  <si>
    <t>bitcoinz</t>
  </si>
  <si>
    <t>BitcoinZ</t>
  </si>
  <si>
    <t>corion</t>
  </si>
  <si>
    <t>hellogold</t>
  </si>
  <si>
    <t>HelloGold</t>
  </si>
  <si>
    <t>airswap</t>
  </si>
  <si>
    <t>AirSwap</t>
  </si>
  <si>
    <t>request-network</t>
  </si>
  <si>
    <t>Request Network</t>
  </si>
  <si>
    <t>eidoo</t>
  </si>
  <si>
    <t>Eidoo</t>
  </si>
  <si>
    <t>maecenas</t>
  </si>
  <si>
    <t>Maecenas</t>
  </si>
  <si>
    <t>BlockMason Credit Protocol</t>
  </si>
  <si>
    <t>tracto</t>
  </si>
  <si>
    <t>Tracto</t>
  </si>
  <si>
    <t>Ethereum Cash</t>
  </si>
  <si>
    <t>royal-kingdom-coin</t>
  </si>
  <si>
    <t>Royal Kingdom Coin</t>
  </si>
  <si>
    <t>piplcoin</t>
  </si>
  <si>
    <t>PiplCoin</t>
  </si>
  <si>
    <t>exchangen</t>
  </si>
  <si>
    <t>ExchangeN</t>
  </si>
  <si>
    <t>segwit2x</t>
  </si>
  <si>
    <t>Dutch Coin</t>
  </si>
  <si>
    <t>bitsoar</t>
  </si>
  <si>
    <t>BitSoar</t>
  </si>
  <si>
    <t>change</t>
  </si>
  <si>
    <t>Change</t>
  </si>
  <si>
    <t>aion</t>
  </si>
  <si>
    <t>Aion</t>
  </si>
  <si>
    <t>Akuya Coin</t>
  </si>
  <si>
    <t>everus</t>
  </si>
  <si>
    <t>Everus</t>
  </si>
  <si>
    <t>XGOX</t>
  </si>
  <si>
    <t>domraider</t>
  </si>
  <si>
    <t>DomRaider</t>
  </si>
  <si>
    <t>amber</t>
  </si>
  <si>
    <t>modum</t>
  </si>
  <si>
    <t>Modum</t>
  </si>
  <si>
    <t>red-pulse</t>
  </si>
  <si>
    <t>dovu</t>
  </si>
  <si>
    <t>Dovu</t>
  </si>
  <si>
    <t>clearpoll</t>
  </si>
  <si>
    <t>ClearPoll</t>
  </si>
  <si>
    <t>CryptoInsight</t>
  </si>
  <si>
    <t>pirl</t>
  </si>
  <si>
    <t>Pirl</t>
  </si>
  <si>
    <t>ethereum-gold</t>
  </si>
  <si>
    <t>Ethereum Gold</t>
  </si>
  <si>
    <t>ellaism</t>
  </si>
  <si>
    <t>Ellaism</t>
  </si>
  <si>
    <t>bitcoin-red</t>
  </si>
  <si>
    <t>Bitcoin Red</t>
  </si>
  <si>
    <t>playercoin</t>
  </si>
  <si>
    <t>PlayerCoin</t>
  </si>
  <si>
    <t>javascript-token</t>
  </si>
  <si>
    <t>JavaScript Token</t>
  </si>
  <si>
    <t>bitcoin-gold</t>
  </si>
  <si>
    <t>open-trading-network</t>
  </si>
  <si>
    <t>Open Trading Network</t>
  </si>
  <si>
    <t>KuCoin Shares</t>
  </si>
  <si>
    <t>bitbase</t>
  </si>
  <si>
    <t>Bitbase</t>
  </si>
  <si>
    <t>Enjin Coin</t>
  </si>
  <si>
    <t>exchange-union</t>
  </si>
  <si>
    <t>Exchange Union</t>
  </si>
  <si>
    <t>etherparty</t>
  </si>
  <si>
    <t>Etherparty</t>
  </si>
  <si>
    <t>icon</t>
  </si>
  <si>
    <t>ripio-credit-network</t>
  </si>
  <si>
    <t>Ripio Credit Network</t>
  </si>
  <si>
    <t>ethereum-lite</t>
  </si>
  <si>
    <t>Ethereum Lite</t>
  </si>
  <si>
    <t>latoken</t>
  </si>
  <si>
    <t>BOScoin</t>
  </si>
  <si>
    <t>nuls</t>
  </si>
  <si>
    <t>Nuls</t>
  </si>
  <si>
    <t>qvolta</t>
  </si>
  <si>
    <t>Qvolta</t>
  </si>
  <si>
    <t>paragon</t>
  </si>
  <si>
    <t>Paragon</t>
  </si>
  <si>
    <t>luxcoin</t>
  </si>
  <si>
    <t>LUXCoin</t>
  </si>
  <si>
    <t>ICOS</t>
  </si>
  <si>
    <t>icos</t>
  </si>
  <si>
    <t>flypme</t>
  </si>
  <si>
    <t>FlypMe</t>
  </si>
  <si>
    <t>xenon</t>
  </si>
  <si>
    <t>Xenon</t>
  </si>
  <si>
    <t>iethereum</t>
  </si>
  <si>
    <t>iEthereum</t>
  </si>
  <si>
    <t>LIFE</t>
  </si>
  <si>
    <t>life</t>
  </si>
  <si>
    <t>btcmoon</t>
  </si>
  <si>
    <t>BTCMoon</t>
  </si>
  <si>
    <t>vulcano</t>
  </si>
  <si>
    <t>roofs</t>
  </si>
  <si>
    <t>Roofs</t>
  </si>
  <si>
    <t>mincoin</t>
  </si>
  <si>
    <t>Mincoin</t>
  </si>
  <si>
    <t>runners</t>
  </si>
  <si>
    <t>Runners</t>
  </si>
  <si>
    <t>fapcoin</t>
  </si>
  <si>
    <t>FAPcoin</t>
  </si>
  <si>
    <t>exrnchain</t>
  </si>
  <si>
    <t>EXRNchain</t>
  </si>
  <si>
    <t>musiconomi</t>
  </si>
  <si>
    <t>Musiconomi</t>
  </si>
  <si>
    <t>coimatic-3</t>
  </si>
  <si>
    <t>Coimatic 3.0</t>
  </si>
  <si>
    <t>electroneum</t>
  </si>
  <si>
    <t>Electroneum</t>
  </si>
  <si>
    <t>minexcoin</t>
  </si>
  <si>
    <t>MinexCoin</t>
  </si>
  <si>
    <t>Raiden Network Token</t>
  </si>
  <si>
    <t>DATA</t>
  </si>
  <si>
    <t>streamr-datacoin</t>
  </si>
  <si>
    <t>Streamr DATAcoin</t>
  </si>
  <si>
    <t>power-ledger</t>
  </si>
  <si>
    <t>Power Ledger</t>
  </si>
  <si>
    <t>kucoin-shares</t>
  </si>
  <si>
    <t>grid</t>
  </si>
  <si>
    <t>Grid+</t>
  </si>
  <si>
    <t>revain</t>
  </si>
  <si>
    <t>Revain</t>
  </si>
  <si>
    <t>autonio</t>
  </si>
  <si>
    <t>Autonio</t>
  </si>
  <si>
    <t>aeron</t>
  </si>
  <si>
    <t>Aeron</t>
  </si>
  <si>
    <t>artbyte</t>
  </si>
  <si>
    <t>atlant</t>
  </si>
  <si>
    <t>innova</t>
  </si>
  <si>
    <t>Innova</t>
  </si>
  <si>
    <t>SHIELD</t>
  </si>
  <si>
    <t>altcommunity-coin</t>
  </si>
  <si>
    <t>grimcoin</t>
  </si>
  <si>
    <t>Grimcoin</t>
  </si>
  <si>
    <t>Bitcoin Gold</t>
  </si>
  <si>
    <t>decision-token</t>
  </si>
  <si>
    <t>Decision Token</t>
  </si>
  <si>
    <t>ERC20</t>
  </si>
  <si>
    <t>erc20</t>
  </si>
  <si>
    <t>unikoin-gold</t>
  </si>
  <si>
    <t>Unikoin Gold</t>
  </si>
  <si>
    <t>emphy</t>
  </si>
  <si>
    <t>Emphy</t>
  </si>
  <si>
    <t>phore</t>
  </si>
  <si>
    <t>Phore</t>
  </si>
  <si>
    <t>blockpool</t>
  </si>
  <si>
    <t>Blockpool</t>
  </si>
  <si>
    <t>NEO GOLD</t>
  </si>
  <si>
    <t>delphy</t>
  </si>
  <si>
    <t>Delphy</t>
  </si>
  <si>
    <t>high-gain</t>
  </si>
  <si>
    <t>High Gain</t>
  </si>
  <si>
    <t>starcash-network</t>
  </si>
  <si>
    <t>StarCash Network</t>
  </si>
  <si>
    <t>oxycoin</t>
  </si>
  <si>
    <t>Oxycoin</t>
  </si>
  <si>
    <t>desire</t>
  </si>
  <si>
    <t>Desire</t>
  </si>
  <si>
    <t>eltcoin</t>
  </si>
  <si>
    <t>eBitcoin</t>
  </si>
  <si>
    <t>sharechain</t>
  </si>
  <si>
    <t>Sharechain</t>
  </si>
  <si>
    <t>DecentBet</t>
  </si>
  <si>
    <t>upfiring</t>
  </si>
  <si>
    <t>Upfiring</t>
  </si>
  <si>
    <t>genesis-vision</t>
  </si>
  <si>
    <t>Genesis Vision</t>
  </si>
  <si>
    <t>eaglecoin</t>
  </si>
  <si>
    <t>EagleCoin</t>
  </si>
  <si>
    <t>ea-coin</t>
  </si>
  <si>
    <t>EA Coin</t>
  </si>
  <si>
    <t>privatix</t>
  </si>
  <si>
    <t>Privatix</t>
  </si>
  <si>
    <t>bitJob</t>
  </si>
  <si>
    <t>dynamiccoin</t>
  </si>
  <si>
    <t>DynamicCoin</t>
  </si>
  <si>
    <t>xgox</t>
  </si>
  <si>
    <t>gold-reward-token</t>
  </si>
  <si>
    <t>GOLD Reward Token</t>
  </si>
  <si>
    <t>ebitcoin-cash</t>
  </si>
  <si>
    <t>bitserial</t>
  </si>
  <si>
    <t>BitSerial</t>
  </si>
  <si>
    <t>sugar-exchange</t>
  </si>
  <si>
    <t>Sugar Exchange</t>
  </si>
  <si>
    <t>viuly</t>
  </si>
  <si>
    <t>Viuly</t>
  </si>
  <si>
    <t>Current Price BTC</t>
  </si>
  <si>
    <t>Amount</t>
  </si>
  <si>
    <t xml:space="preserve">symbol:     </t>
  </si>
  <si>
    <t>24 hr Change</t>
  </si>
  <si>
    <t>24 hr volume</t>
  </si>
  <si>
    <t>Bitcoin Fast</t>
  </si>
  <si>
    <t xml:space="preserve">symbol:   </t>
  </si>
  <si>
    <t>type name of coin</t>
  </si>
  <si>
    <t>Chart Selector:</t>
  </si>
  <si>
    <t>WINCOIN</t>
  </si>
  <si>
    <t>gobyte</t>
  </si>
  <si>
    <t>GoByte</t>
  </si>
  <si>
    <t>ALQO</t>
  </si>
  <si>
    <t>alqo</t>
  </si>
  <si>
    <t>maker</t>
  </si>
  <si>
    <t>Maker</t>
  </si>
  <si>
    <t>phantomx</t>
  </si>
  <si>
    <t>Phantomx</t>
  </si>
  <si>
    <t>digipulse</t>
  </si>
  <si>
    <t>DigiPulse</t>
  </si>
  <si>
    <t>encrypgen</t>
  </si>
  <si>
    <t>EncrypGen</t>
  </si>
  <si>
    <t>ink</t>
  </si>
  <si>
    <t>Ink</t>
  </si>
  <si>
    <t>bodhi</t>
  </si>
  <si>
    <t>Bodhi</t>
  </si>
  <si>
    <t>Ethos</t>
  </si>
  <si>
    <t xml:space="preserve">  </t>
  </si>
  <si>
    <t>ethos</t>
  </si>
  <si>
    <t>quantstamp</t>
  </si>
  <si>
    <t>Quantstamp</t>
  </si>
  <si>
    <t>QASH</t>
  </si>
  <si>
    <t>qash</t>
  </si>
  <si>
    <t>energo</t>
  </si>
  <si>
    <t>zozocoin</t>
  </si>
  <si>
    <t>ZoZoCoin</t>
  </si>
  <si>
    <t>Ambrosus</t>
  </si>
  <si>
    <t>publica</t>
  </si>
  <si>
    <t>Publica</t>
  </si>
  <si>
    <t>magnet</t>
  </si>
  <si>
    <t>Magnet</t>
  </si>
  <si>
    <t>monkey-project</t>
  </si>
  <si>
    <t>Monkey Project</t>
  </si>
  <si>
    <t>votecoin</t>
  </si>
  <si>
    <t>VoteCoin</t>
  </si>
  <si>
    <t>bitcoin-diamond</t>
  </si>
  <si>
    <t>poly-ai</t>
  </si>
  <si>
    <t>POLY AI</t>
  </si>
  <si>
    <t>flixxo</t>
  </si>
  <si>
    <t>Flixxo</t>
  </si>
  <si>
    <t>spankchain</t>
  </si>
  <si>
    <t>SpankChain</t>
  </si>
  <si>
    <t>plexcoin</t>
  </si>
  <si>
    <t>PlexCoin</t>
  </si>
  <si>
    <t>accelerator-network</t>
  </si>
  <si>
    <t>Accelerator Network</t>
  </si>
  <si>
    <t>Deduction
amount</t>
  </si>
  <si>
    <t>Deposit
amount</t>
  </si>
  <si>
    <t>boolberry</t>
  </si>
  <si>
    <t>time-new-bank</t>
  </si>
  <si>
    <t>Time New Bank</t>
  </si>
  <si>
    <t>divi</t>
  </si>
  <si>
    <t>Divi</t>
  </si>
  <si>
    <t>?</t>
  </si>
  <si>
    <t>zephyr</t>
  </si>
  <si>
    <t>Zephyr</t>
  </si>
  <si>
    <t>blockv</t>
  </si>
  <si>
    <t>BLOCKv</t>
  </si>
  <si>
    <t>mywish</t>
  </si>
  <si>
    <t>MyWish</t>
  </si>
  <si>
    <t>eventchain</t>
  </si>
  <si>
    <t>EventChain</t>
  </si>
  <si>
    <t>exp</t>
  </si>
  <si>
    <t>td</t>
  </si>
  <si>
    <t>oraclechain</t>
  </si>
  <si>
    <t>OracleChain</t>
  </si>
  <si>
    <t>bit20</t>
  </si>
  <si>
    <t>Bit20</t>
  </si>
  <si>
    <t>ethlend</t>
  </si>
  <si>
    <t>Coinwatches</t>
  </si>
  <si>
    <t>Box 1</t>
  </si>
  <si>
    <t>Box 2</t>
  </si>
  <si>
    <t>Box 3</t>
  </si>
  <si>
    <t>Box 4</t>
  </si>
  <si>
    <t>adding 0 to the value makes it able to be used in a conditional formatting comparison.</t>
  </si>
  <si>
    <t>Note: referring to number, in this case percent change, using vlookup of coinmarketcap table returns a value that can't be reffered to in conditonal formatting even when converted to number.</t>
  </si>
  <si>
    <t>ccore</t>
  </si>
  <si>
    <t>Ccore</t>
  </si>
  <si>
    <t>Coin Deposit</t>
  </si>
  <si>
    <t>Coin Deduction</t>
  </si>
  <si>
    <t>price optional ---&gt;</t>
  </si>
  <si>
    <t>ifCoinDeposit</t>
  </si>
  <si>
    <t>ifCoinDeduction</t>
  </si>
  <si>
    <t>total bitcoin deposited</t>
  </si>
  <si>
    <t>total bitcoin deducted</t>
  </si>
  <si>
    <t>total eth deposited</t>
  </si>
  <si>
    <t>total eth deducted</t>
  </si>
  <si>
    <t>dragonchain</t>
  </si>
  <si>
    <t>Dragonchain</t>
  </si>
  <si>
    <t>qbao</t>
  </si>
  <si>
    <t>Qbao</t>
  </si>
  <si>
    <t>payfair</t>
  </si>
  <si>
    <t>Payfair</t>
  </si>
  <si>
    <t>Russian Miner Coin</t>
  </si>
  <si>
    <t>presearch</t>
  </si>
  <si>
    <t>Presearch</t>
  </si>
  <si>
    <t>ETHLend</t>
  </si>
  <si>
    <t>bulwark</t>
  </si>
  <si>
    <t>Bulwark</t>
  </si>
  <si>
    <t>sagacoin</t>
  </si>
  <si>
    <t>SagaCoin</t>
  </si>
  <si>
    <t>cybermiles</t>
  </si>
  <si>
    <t>CyberMiles</t>
  </si>
  <si>
    <t>iot-chain</t>
  </si>
  <si>
    <t>IoT Chain</t>
  </si>
  <si>
    <t>eroscoin</t>
  </si>
  <si>
    <t>Eroscoin</t>
  </si>
  <si>
    <t>cappasity</t>
  </si>
  <si>
    <t>Cappasity</t>
  </si>
  <si>
    <t>social-send</t>
  </si>
  <si>
    <t>Social Send</t>
  </si>
  <si>
    <t>snovio</t>
  </si>
  <si>
    <t>blockcdn</t>
  </si>
  <si>
    <t>BlockCDN</t>
  </si>
  <si>
    <t>nekonium</t>
  </si>
  <si>
    <t>Nekonium</t>
  </si>
  <si>
    <t>bonpay</t>
  </si>
  <si>
    <t>Bonpay</t>
  </si>
  <si>
    <t>magiccoin</t>
  </si>
  <si>
    <t>MagicCoin</t>
  </si>
  <si>
    <t>kubera-coin</t>
  </si>
  <si>
    <t>Kubera Coin</t>
  </si>
  <si>
    <t>pioneer-coin</t>
  </si>
  <si>
    <t>Pioneer Coin</t>
  </si>
  <si>
    <t>tokugawa</t>
  </si>
  <si>
    <t>Tokugawa</t>
  </si>
  <si>
    <t>wabi</t>
  </si>
  <si>
    <t>crowdcoin</t>
  </si>
  <si>
    <t>CrowdCoin</t>
  </si>
  <si>
    <t xml:space="preserve">      Activation Code:</t>
  </si>
  <si>
    <t>Stellar</t>
  </si>
  <si>
    <t>prochain</t>
  </si>
  <si>
    <t>ProChain</t>
  </si>
  <si>
    <t>smartmesh</t>
  </si>
  <si>
    <t>SmartMesh</t>
  </si>
  <si>
    <t>medishares</t>
  </si>
  <si>
    <t>MediShares</t>
  </si>
  <si>
    <t>hollywoodcoin</t>
  </si>
  <si>
    <t>HollyWoodCoin</t>
  </si>
  <si>
    <t>filecoin</t>
  </si>
  <si>
    <t>uquid-coin</t>
  </si>
  <si>
    <t>Uquid Coin</t>
  </si>
  <si>
    <t>ignis</t>
  </si>
  <si>
    <t>support@cryptosheet.net</t>
  </si>
  <si>
    <t>Reach out to us anytime.</t>
  </si>
  <si>
    <t>R E S O U R C E S</t>
  </si>
  <si>
    <t>Q U E S T I O N S  /  F E E D B A C K</t>
  </si>
  <si>
    <t>super-bitcoin</t>
  </si>
  <si>
    <t>bitcoinx</t>
  </si>
  <si>
    <t>verify</t>
  </si>
  <si>
    <t>Verify</t>
  </si>
  <si>
    <t>datum</t>
  </si>
  <si>
    <t>Datum</t>
  </si>
  <si>
    <t>Trident Group</t>
  </si>
  <si>
    <t>gifto</t>
  </si>
  <si>
    <t>Gifto</t>
  </si>
  <si>
    <t>genaro-network</t>
  </si>
  <si>
    <t>Genaro Network</t>
  </si>
  <si>
    <t>micromoney</t>
  </si>
  <si>
    <t>MicroMoney</t>
  </si>
  <si>
    <t>united-bitcoin</t>
  </si>
  <si>
    <t>United Bitcoin</t>
  </si>
  <si>
    <t>worldcore</t>
  </si>
  <si>
    <t>Worldcore</t>
  </si>
  <si>
    <t>yenten</t>
  </si>
  <si>
    <t>YENTEN</t>
  </si>
  <si>
    <t>lockchain</t>
  </si>
  <si>
    <t>Super Bitcoin</t>
  </si>
  <si>
    <t>BROTHER</t>
  </si>
  <si>
    <t>aelf</t>
  </si>
  <si>
    <t>WAX</t>
  </si>
  <si>
    <t>wax</t>
  </si>
  <si>
    <t>Filecoin [Futures]</t>
  </si>
  <si>
    <t>storm</t>
  </si>
  <si>
    <t>Storm</t>
  </si>
  <si>
    <t>dynamic-trading-rights</t>
  </si>
  <si>
    <t>Dynamic Trading Rights</t>
  </si>
  <si>
    <t>playkey</t>
  </si>
  <si>
    <t>soma</t>
  </si>
  <si>
    <t>Soma</t>
  </si>
  <si>
    <t>starbase</t>
  </si>
  <si>
    <t>Starbase</t>
  </si>
  <si>
    <t>DEW</t>
  </si>
  <si>
    <t>dew</t>
  </si>
  <si>
    <t>medibloc</t>
  </si>
  <si>
    <t>Karbo</t>
  </si>
  <si>
    <t>naga</t>
  </si>
  <si>
    <t>NAGA</t>
  </si>
  <si>
    <t>bread</t>
  </si>
  <si>
    <t>Bread</t>
  </si>
  <si>
    <t>bibox-token</t>
  </si>
  <si>
    <t>Bibox Token</t>
  </si>
  <si>
    <t>Nebulas</t>
  </si>
  <si>
    <t>sophiatx</t>
  </si>
  <si>
    <t>SophiaTX</t>
  </si>
  <si>
    <t>bounty0x</t>
  </si>
  <si>
    <t>Bounty0x</t>
  </si>
  <si>
    <t>dai</t>
  </si>
  <si>
    <t>Dai</t>
  </si>
  <si>
    <t>dimcoin</t>
  </si>
  <si>
    <t>DIMCOIN</t>
  </si>
  <si>
    <t>Bitcoin Diamond</t>
  </si>
  <si>
    <t>utrust</t>
  </si>
  <si>
    <t>UTRUST</t>
  </si>
  <si>
    <t>straks</t>
  </si>
  <si>
    <t>STRAKS</t>
  </si>
  <si>
    <t>entcash</t>
  </si>
  <si>
    <t>ENTCash</t>
  </si>
  <si>
    <t>deepbrain-chain</t>
  </si>
  <si>
    <t>DeepBrain Chain</t>
  </si>
  <si>
    <t>qlink</t>
  </si>
  <si>
    <t>hyper-pay</t>
  </si>
  <si>
    <t>Hyper Pay</t>
  </si>
  <si>
    <t>olympus-labs</t>
  </si>
  <si>
    <t>Olympus Labs</t>
  </si>
  <si>
    <t>sirin-labs-token</t>
  </si>
  <si>
    <t>homeblockcoin</t>
  </si>
  <si>
    <t>HomeBlockCoin</t>
  </si>
  <si>
    <t>neumark</t>
  </si>
  <si>
    <t>Neumark</t>
  </si>
  <si>
    <t>bigone-token</t>
  </si>
  <si>
    <t>BigONE Token</t>
  </si>
  <si>
    <t>ace</t>
  </si>
  <si>
    <t>pylon-network</t>
  </si>
  <si>
    <t>Pylon Network</t>
  </si>
  <si>
    <t>cryptopay</t>
  </si>
  <si>
    <t>Cryptopay</t>
  </si>
  <si>
    <t>wandx</t>
  </si>
  <si>
    <t>WandX</t>
  </si>
  <si>
    <t>PLAY</t>
  </si>
  <si>
    <t>herocoin</t>
  </si>
  <si>
    <t>HEROcoin</t>
  </si>
  <si>
    <t>PACcoin</t>
  </si>
  <si>
    <t>Ammo Reloaded</t>
  </si>
  <si>
    <t>game</t>
  </si>
  <si>
    <t>bitclave</t>
  </si>
  <si>
    <t>BitClave</t>
  </si>
  <si>
    <t>lightning-bitcoin</t>
  </si>
  <si>
    <t>fidentiax</t>
  </si>
  <si>
    <t>FidentiaX</t>
  </si>
  <si>
    <t>matryx</t>
  </si>
  <si>
    <t>24 HR</t>
  </si>
  <si>
    <t>24 hr change nums</t>
  </si>
  <si>
    <t>starting in Port C11 --&gt;</t>
  </si>
  <si>
    <t>Ignis</t>
  </si>
  <si>
    <t>appcoins</t>
  </si>
  <si>
    <t>AppCoins</t>
  </si>
  <si>
    <t>canyacoin</t>
  </si>
  <si>
    <t>CanYaCoin</t>
  </si>
  <si>
    <t>lamden</t>
  </si>
  <si>
    <t>Lamden</t>
  </si>
  <si>
    <t>swftcoin</t>
  </si>
  <si>
    <t>SwftCoin</t>
  </si>
  <si>
    <t>high-performance-blockchain</t>
  </si>
  <si>
    <t>High Performance Blockchain</t>
  </si>
  <si>
    <t>measurable-data-token</t>
  </si>
  <si>
    <t>Measurable Data Token</t>
  </si>
  <si>
    <t>waykichain</t>
  </si>
  <si>
    <t>WaykiChain</t>
  </si>
  <si>
    <t>mixin</t>
  </si>
  <si>
    <t>Mixin</t>
  </si>
  <si>
    <t>numus</t>
  </si>
  <si>
    <t>Numus</t>
  </si>
  <si>
    <t>GameChain System</t>
  </si>
  <si>
    <t>Download a new Cryptosheet. 
(just transfer over your activation code)</t>
  </si>
  <si>
    <t xml:space="preserve">
Cryptosheet activation codes can be purchased at</t>
  </si>
  <si>
    <t>http://www.cryptosheet.net/activate</t>
  </si>
  <si>
    <t>http://www.cryptosheet.net/fresh</t>
  </si>
  <si>
    <t>telcoin</t>
  </si>
  <si>
    <t>Telcoin</t>
  </si>
  <si>
    <t>OST</t>
  </si>
  <si>
    <t>ins-ecosystem</t>
  </si>
  <si>
    <t>internet-node-token</t>
  </si>
  <si>
    <t>Internet Node Token</t>
  </si>
  <si>
    <t>electra</t>
  </si>
  <si>
    <t>Electra</t>
  </si>
  <si>
    <t>trade-token</t>
  </si>
  <si>
    <t>aurora-dao</t>
  </si>
  <si>
    <t>Aurora DAO</t>
  </si>
  <si>
    <t>Bloom</t>
  </si>
  <si>
    <t>bean-cash</t>
  </si>
  <si>
    <t>Bean Cash</t>
  </si>
  <si>
    <t>aigang</t>
  </si>
  <si>
    <t>Aigang</t>
  </si>
  <si>
    <t>qunqun</t>
  </si>
  <si>
    <t>QunQun</t>
  </si>
  <si>
    <t>polis</t>
  </si>
  <si>
    <t>Polis</t>
  </si>
  <si>
    <t>oneroot-network</t>
  </si>
  <si>
    <t>OneRoot Network</t>
  </si>
  <si>
    <t>hacken</t>
  </si>
  <si>
    <t>Hacken</t>
  </si>
  <si>
    <t>commodity-ad-network</t>
  </si>
  <si>
    <t>Commodity Ad Network</t>
  </si>
  <si>
    <t>op-coin</t>
  </si>
  <si>
    <t>OP Coin</t>
  </si>
  <si>
    <t>steneum-coin</t>
  </si>
  <si>
    <t>Steneum Coin</t>
  </si>
  <si>
    <t>iostoken</t>
  </si>
  <si>
    <t>topchain</t>
  </si>
  <si>
    <t>TopChain</t>
  </si>
  <si>
    <t>show</t>
  </si>
  <si>
    <t>Show</t>
  </si>
  <si>
    <t>BitcoinX</t>
  </si>
  <si>
    <t>singularitynet</t>
  </si>
  <si>
    <t>SingularityNET</t>
  </si>
  <si>
    <t>lightchain</t>
  </si>
  <si>
    <t>LightChain</t>
  </si>
  <si>
    <t>acute-angle-cloud</t>
  </si>
  <si>
    <t>Acute Angle Cloud</t>
  </si>
  <si>
    <t>theta-token</t>
  </si>
  <si>
    <t>bottos</t>
  </si>
  <si>
    <t>Bottos</t>
  </si>
  <si>
    <t>profile-utility-token</t>
  </si>
  <si>
    <t>Profile Utility Token</t>
  </si>
  <si>
    <t>chatcoin</t>
  </si>
  <si>
    <t>ChatCoin</t>
  </si>
  <si>
    <t>kcash</t>
  </si>
  <si>
    <t>Kcash</t>
  </si>
  <si>
    <t>spacechain</t>
  </si>
  <si>
    <t>SpaceChain</t>
  </si>
  <si>
    <t>realchain</t>
  </si>
  <si>
    <t>RealChain</t>
  </si>
  <si>
    <t>selfkey</t>
  </si>
  <si>
    <t>yee</t>
  </si>
  <si>
    <t>aidoc</t>
  </si>
  <si>
    <t>AI Doctor</t>
  </si>
  <si>
    <t>selfsell</t>
  </si>
  <si>
    <t>SelfSell</t>
  </si>
  <si>
    <t>sharex</t>
  </si>
  <si>
    <t>ShareX</t>
  </si>
  <si>
    <t>fairgame</t>
  </si>
  <si>
    <t>FairGame</t>
  </si>
  <si>
    <t>mobius</t>
  </si>
  <si>
    <t>Mobius</t>
  </si>
  <si>
    <t>qube</t>
  </si>
  <si>
    <t>Qube</t>
  </si>
  <si>
    <t>insurepal</t>
  </si>
  <si>
    <t>ugchain</t>
  </si>
  <si>
    <t>ugChain</t>
  </si>
  <si>
    <t>starchain</t>
  </si>
  <si>
    <t>StarChain</t>
  </si>
  <si>
    <t>arbitragect</t>
  </si>
  <si>
    <t>ArbitrageCT</t>
  </si>
  <si>
    <t>read</t>
  </si>
  <si>
    <t>Read</t>
  </si>
  <si>
    <t>hydro-protocol</t>
  </si>
  <si>
    <t>Hydro Protocol</t>
  </si>
  <si>
    <t>echolink</t>
  </si>
  <si>
    <t>EchoLink</t>
  </si>
  <si>
    <t>investdigital</t>
  </si>
  <si>
    <t>InvestDigital</t>
  </si>
  <si>
    <t>aware</t>
  </si>
  <si>
    <t>AWARE</t>
  </si>
  <si>
    <t>maggie</t>
  </si>
  <si>
    <t>Maggie</t>
  </si>
  <si>
    <t>ipchain</t>
  </si>
  <si>
    <t>IPChain</t>
  </si>
  <si>
    <t>tokenclub</t>
  </si>
  <si>
    <t>TokenClub</t>
  </si>
  <si>
    <t>ethorse</t>
  </si>
  <si>
    <t>Ethorse</t>
  </si>
  <si>
    <t>gatcoin</t>
  </si>
  <si>
    <t>Gatcoin</t>
  </si>
  <si>
    <t>coinlancer</t>
  </si>
  <si>
    <t>Coinlancer</t>
  </si>
  <si>
    <t>SegWit2x</t>
  </si>
  <si>
    <t>aichain</t>
  </si>
  <si>
    <t>AICHAIN</t>
  </si>
  <si>
    <t>ATN</t>
  </si>
  <si>
    <t>atn</t>
  </si>
  <si>
    <t>bitdegree</t>
  </si>
  <si>
    <t>BitDegree</t>
  </si>
  <si>
    <t>MOAC</t>
  </si>
  <si>
    <t>moac</t>
  </si>
  <si>
    <t>bankex</t>
  </si>
  <si>
    <t>content-and-ad-network</t>
  </si>
  <si>
    <t>Content and AD Network</t>
  </si>
  <si>
    <t>ignition</t>
  </si>
  <si>
    <t>Ignition</t>
  </si>
  <si>
    <t>idex-membership</t>
  </si>
  <si>
    <t>IDEX Membership</t>
  </si>
  <si>
    <t>tokyo</t>
  </si>
  <si>
    <t>TOKYO</t>
  </si>
  <si>
    <t>harvest-masternode-coin</t>
  </si>
  <si>
    <t>Harvest Masternode Coin</t>
  </si>
  <si>
    <t>hackspace-capital</t>
  </si>
  <si>
    <t>Hackspace Capital</t>
  </si>
  <si>
    <t>WETH</t>
  </si>
  <si>
    <t>weth</t>
  </si>
  <si>
    <t>reftoken</t>
  </si>
  <si>
    <t>RefToken</t>
  </si>
  <si>
    <t>SWTC</t>
  </si>
  <si>
    <t>jingtum-tech</t>
  </si>
  <si>
    <t>galactrum</t>
  </si>
  <si>
    <t>Galactrum</t>
  </si>
  <si>
    <t>cfun</t>
  </si>
  <si>
    <t>CFun</t>
  </si>
  <si>
    <t>United Traders Token</t>
  </si>
  <si>
    <t>leverj</t>
  </si>
  <si>
    <t>Leverj</t>
  </si>
  <si>
    <t>maverick-chain</t>
  </si>
  <si>
    <t>Maverick Chain</t>
  </si>
  <si>
    <t>vezt</t>
  </si>
  <si>
    <t>Vezt</t>
  </si>
  <si>
    <t>bitcoin-god</t>
  </si>
  <si>
    <t>Bitcoin God</t>
  </si>
  <si>
    <t>cryptopiafeeshares</t>
  </si>
  <si>
    <t>CryptopiaFeeShares</t>
  </si>
  <si>
    <t>zap</t>
  </si>
  <si>
    <t>Zap</t>
  </si>
  <si>
    <t>Spectre.ai Utility Token</t>
  </si>
  <si>
    <t>Spectre.ai Dividend Token</t>
  </si>
  <si>
    <t>cloud</t>
  </si>
  <si>
    <t>Cloud</t>
  </si>
  <si>
    <t>GET Protocol</t>
  </si>
  <si>
    <t>jiyo</t>
  </si>
  <si>
    <t>Jiyo</t>
  </si>
  <si>
    <t>karma</t>
  </si>
  <si>
    <t>Karma</t>
  </si>
  <si>
    <t>nitro</t>
  </si>
  <si>
    <t>bitcoin-atom</t>
  </si>
  <si>
    <t>Scry.info</t>
  </si>
  <si>
    <t>swisscoin</t>
  </si>
  <si>
    <t>Swisscoin</t>
  </si>
  <si>
    <t>trinity-network-credit</t>
  </si>
  <si>
    <t>Trinity Network Credit</t>
  </si>
  <si>
    <t>c20</t>
  </si>
  <si>
    <t>data</t>
  </si>
  <si>
    <t>molecular-future</t>
  </si>
  <si>
    <t>Molecular Future</t>
  </si>
  <si>
    <t>carvertical</t>
  </si>
  <si>
    <t>carVertical</t>
  </si>
  <si>
    <t>crypterium</t>
  </si>
  <si>
    <t>Crypterium</t>
  </si>
  <si>
    <t>sparks</t>
  </si>
  <si>
    <t>rabbitcoin</t>
  </si>
  <si>
    <t>GCN Coin</t>
  </si>
  <si>
    <t>block-array</t>
  </si>
  <si>
    <t>Block Array</t>
  </si>
  <si>
    <t>covesting</t>
  </si>
  <si>
    <t>Covesting</t>
  </si>
  <si>
    <t>total fiat buys</t>
  </si>
  <si>
    <t>total sells into fiat</t>
  </si>
  <si>
    <t>Total New Investment</t>
  </si>
  <si>
    <t>Total Portfolio Value (including cash)</t>
  </si>
  <si>
    <t>Amount withdrawn (minus amount reinvested)</t>
  </si>
  <si>
    <t>% Gain or Loss</t>
  </si>
  <si>
    <t>ifBTdeposit</t>
  </si>
  <si>
    <t>ifBTwithdraw</t>
  </si>
  <si>
    <t>New Investment</t>
  </si>
  <si>
    <t>Reinvestment</t>
  </si>
  <si>
    <t>available to reinvest</t>
  </si>
  <si>
    <t>Total Deposited</t>
  </si>
  <si>
    <t>Total Withdrawl</t>
  </si>
  <si>
    <t>total reinvested</t>
  </si>
  <si>
    <r>
      <t xml:space="preserve">New Investment
</t>
    </r>
    <r>
      <rPr>
        <sz val="11"/>
        <color theme="1"/>
        <rFont val="Century Gothic"/>
        <family val="2"/>
      </rPr>
      <t>OR</t>
    </r>
    <r>
      <rPr>
        <b/>
        <sz val="11"/>
        <color theme="1"/>
        <rFont val="Century Gothic"/>
        <family val="2"/>
      </rPr>
      <t xml:space="preserve"> Reinvestment</t>
    </r>
  </si>
  <si>
    <t>Investment Summary</t>
  </si>
  <si>
    <t>odyssey</t>
  </si>
  <si>
    <t>Odyssey</t>
  </si>
  <si>
    <t>ofcoin</t>
  </si>
  <si>
    <t>OFCOIN</t>
  </si>
  <si>
    <t>unlimitedip</t>
  </si>
  <si>
    <t>UnlimitedIP</t>
  </si>
  <si>
    <t>CRYPTO20</t>
  </si>
  <si>
    <t>indahash</t>
  </si>
  <si>
    <t>indaHash</t>
  </si>
  <si>
    <t>educare</t>
  </si>
  <si>
    <t>EDUCare</t>
  </si>
  <si>
    <t>qbic</t>
  </si>
  <si>
    <t>Qbic</t>
  </si>
  <si>
    <t>pressone</t>
  </si>
  <si>
    <t>PressOne</t>
  </si>
  <si>
    <t>tokenbox</t>
  </si>
  <si>
    <t>Tokenbox</t>
  </si>
  <si>
    <t>guess</t>
  </si>
  <si>
    <t>devery</t>
  </si>
  <si>
    <t>Devery</t>
  </si>
  <si>
    <t>linkeye</t>
  </si>
  <si>
    <t>origintrail</t>
  </si>
  <si>
    <t>OriginTrail</t>
  </si>
  <si>
    <t>aidcoin</t>
  </si>
  <si>
    <t>AidCoin</t>
  </si>
  <si>
    <t>blockport</t>
  </si>
  <si>
    <t>Blockport</t>
  </si>
  <si>
    <t>axpire</t>
  </si>
  <si>
    <t>aXpire</t>
  </si>
  <si>
    <t>photon</t>
  </si>
  <si>
    <t>Photon</t>
  </si>
  <si>
    <t>ruff</t>
  </si>
  <si>
    <t>Ruff</t>
  </si>
  <si>
    <t>all-sports</t>
  </si>
  <si>
    <t>All Sports</t>
  </si>
  <si>
    <t>coinfi</t>
  </si>
  <si>
    <t>CoinFi</t>
  </si>
  <si>
    <t>zilliqa</t>
  </si>
  <si>
    <t>Zilliqa</t>
  </si>
  <si>
    <t>fortuna</t>
  </si>
  <si>
    <t>Fortuna</t>
  </si>
  <si>
    <t>coinmeet</t>
  </si>
  <si>
    <t>CoinMeet</t>
  </si>
  <si>
    <t>nework</t>
  </si>
  <si>
    <t>Nework</t>
  </si>
  <si>
    <t>matrix-ai-network</t>
  </si>
  <si>
    <t>Matrix AI Network</t>
  </si>
  <si>
    <t>pundi-x</t>
  </si>
  <si>
    <t>Pundi X</t>
  </si>
  <si>
    <t>SLT</t>
  </si>
  <si>
    <t>smartlands</t>
  </si>
  <si>
    <t>Smartlands</t>
  </si>
  <si>
    <t>garlicoin</t>
  </si>
  <si>
    <t>Garlicoin</t>
  </si>
  <si>
    <t>royalties</t>
  </si>
  <si>
    <t>Royalties</t>
  </si>
  <si>
    <t>Nano</t>
  </si>
  <si>
    <t>gcn-coin</t>
  </si>
  <si>
    <t>SONO</t>
  </si>
  <si>
    <t>electronic-pk-chain</t>
  </si>
  <si>
    <t>Electronic PK Chain</t>
  </si>
  <si>
    <t>zeepin</t>
  </si>
  <si>
    <t>Zeepin</t>
  </si>
  <si>
    <t>halalchain</t>
  </si>
  <si>
    <t>HalalChain</t>
  </si>
  <si>
    <t>cpchain</t>
  </si>
  <si>
    <t>CPChain</t>
  </si>
  <si>
    <t>cargox</t>
  </si>
  <si>
    <t>CargoX</t>
  </si>
  <si>
    <t>oceanchain</t>
  </si>
  <si>
    <t>OceanChain</t>
  </si>
  <si>
    <t>valuechain</t>
  </si>
  <si>
    <t>ValueChain</t>
  </si>
  <si>
    <t>candy</t>
  </si>
  <si>
    <t>Candy</t>
  </si>
  <si>
    <t>speed-mining-service</t>
  </si>
  <si>
    <t>Speed Mining Service</t>
  </si>
  <si>
    <t>travelflex</t>
  </si>
  <si>
    <t>equal</t>
  </si>
  <si>
    <t>Equal</t>
  </si>
  <si>
    <t>sense</t>
  </si>
  <si>
    <t>Sense</t>
  </si>
  <si>
    <t>Bitcoin Atom</t>
  </si>
  <si>
    <t>AUD</t>
  </si>
  <si>
    <t>CAD</t>
  </si>
  <si>
    <t>GBP</t>
  </si>
  <si>
    <t>NZD</t>
  </si>
  <si>
    <t>Currency Choice</t>
  </si>
  <si>
    <t>A</t>
  </si>
  <si>
    <t>B</t>
  </si>
  <si>
    <t>C</t>
  </si>
  <si>
    <t>D</t>
  </si>
  <si>
    <t>GPB</t>
  </si>
  <si>
    <t>E</t>
  </si>
  <si>
    <t>F</t>
  </si>
  <si>
    <t>Legend:</t>
  </si>
  <si>
    <t>EUR</t>
  </si>
  <si>
    <t>Name</t>
  </si>
  <si>
    <t>Value.last</t>
  </si>
  <si>
    <t>Value.symbol</t>
  </si>
  <si>
    <t>$</t>
  </si>
  <si>
    <t>BRL</t>
  </si>
  <si>
    <t>R$</t>
  </si>
  <si>
    <t>CHF</t>
  </si>
  <si>
    <t>CLP</t>
  </si>
  <si>
    <t>CNY</t>
  </si>
  <si>
    <t>¥</t>
  </si>
  <si>
    <t>DKK</t>
  </si>
  <si>
    <t>kr</t>
  </si>
  <si>
    <t>€</t>
  </si>
  <si>
    <t>£</t>
  </si>
  <si>
    <t>HKD</t>
  </si>
  <si>
    <t>INR</t>
  </si>
  <si>
    <t>₹</t>
  </si>
  <si>
    <t>ISK</t>
  </si>
  <si>
    <t>JPY</t>
  </si>
  <si>
    <t>KRW</t>
  </si>
  <si>
    <t>₩</t>
  </si>
  <si>
    <t>PLN</t>
  </si>
  <si>
    <t>zł</t>
  </si>
  <si>
    <t>RUB</t>
  </si>
  <si>
    <t>SEK</t>
  </si>
  <si>
    <t>SGD</t>
  </si>
  <si>
    <t>THB</t>
  </si>
  <si>
    <t>฿</t>
  </si>
  <si>
    <t>TWD</t>
  </si>
  <si>
    <t>NT$</t>
  </si>
  <si>
    <t>elastos</t>
  </si>
  <si>
    <t>Elastos</t>
  </si>
  <si>
    <t>STK</t>
  </si>
  <si>
    <t>stk</t>
  </si>
  <si>
    <t>polymath-network</t>
  </si>
  <si>
    <t>pareto-network</t>
  </si>
  <si>
    <t>Pareto Network</t>
  </si>
  <si>
    <t>SportyCo</t>
  </si>
  <si>
    <t>huobi-token</t>
  </si>
  <si>
    <t>Huobi Token</t>
  </si>
  <si>
    <t>adbank</t>
  </si>
  <si>
    <t>swissborg</t>
  </si>
  <si>
    <t>SwissBorg</t>
  </si>
  <si>
    <t>dmarket</t>
  </si>
  <si>
    <t>DMarket</t>
  </si>
  <si>
    <t>zilla</t>
  </si>
  <si>
    <t>Zilla</t>
  </si>
  <si>
    <t>sportyco</t>
  </si>
  <si>
    <t>iungo</t>
  </si>
  <si>
    <t>Iungo</t>
  </si>
  <si>
    <t>Jibrel Network</t>
  </si>
  <si>
    <t>bluzelle</t>
  </si>
  <si>
    <t>Bluzelle</t>
  </si>
  <si>
    <t>thekey</t>
  </si>
  <si>
    <t>THEKEY</t>
  </si>
  <si>
    <t>Medicalchain</t>
  </si>
  <si>
    <t>nano</t>
  </si>
  <si>
    <t>waltonchain</t>
  </si>
  <si>
    <t>Waltonchain</t>
  </si>
  <si>
    <t>ucash</t>
  </si>
  <si>
    <t>xpa</t>
  </si>
  <si>
    <t>wepower</t>
  </si>
  <si>
    <t>WePower</t>
  </si>
  <si>
    <t>DADI</t>
  </si>
  <si>
    <t>dadi</t>
  </si>
  <si>
    <t>LATOKEN</t>
  </si>
  <si>
    <t>locicoin</t>
  </si>
  <si>
    <t>LOCIcoin</t>
  </si>
  <si>
    <t>sureremit</t>
  </si>
  <si>
    <t>SureRemit</t>
  </si>
  <si>
    <t>B2BX</t>
  </si>
  <si>
    <t>Uniform Fiscal Object</t>
  </si>
  <si>
    <t>Jesus Coin</t>
  </si>
  <si>
    <t>goldmint</t>
  </si>
  <si>
    <t>bitswift</t>
  </si>
  <si>
    <t>Bitswift</t>
  </si>
  <si>
    <t>blazecoin</t>
  </si>
  <si>
    <t>pascal-lite</t>
  </si>
  <si>
    <t>Pascal Lite</t>
  </si>
  <si>
    <t>boostcoin</t>
  </si>
  <si>
    <t>BoostCoin</t>
  </si>
  <si>
    <t>manna</t>
  </si>
  <si>
    <t>Manna</t>
  </si>
  <si>
    <t>datacoin</t>
  </si>
  <si>
    <t>Datacoin</t>
  </si>
  <si>
    <t>litecoin-cash</t>
  </si>
  <si>
    <t>Litecoin Cash</t>
  </si>
  <si>
    <t>w3coin</t>
  </si>
  <si>
    <t>W3Coin</t>
  </si>
  <si>
    <t>acchain</t>
  </si>
  <si>
    <t>ACChain</t>
  </si>
  <si>
    <t>republic-protocol</t>
  </si>
  <si>
    <t>hi-mutual-society</t>
  </si>
  <si>
    <t>Hi Mutual Society</t>
  </si>
  <si>
    <t>universa</t>
  </si>
  <si>
    <t>Universa</t>
  </si>
  <si>
    <t>tidex-token</t>
  </si>
  <si>
    <t>Tidex Token</t>
  </si>
  <si>
    <t>geocoin</t>
  </si>
  <si>
    <t>envion</t>
  </si>
  <si>
    <t>Envion</t>
  </si>
  <si>
    <t>tigereum</t>
  </si>
  <si>
    <t>Tigereum</t>
  </si>
  <si>
    <t>neurotoken</t>
  </si>
  <si>
    <t>Neurotoken</t>
  </si>
  <si>
    <t>animation-vision-cash</t>
  </si>
  <si>
    <t>Animation Vision Cash</t>
  </si>
  <si>
    <t>mktcoin</t>
  </si>
  <si>
    <t>MktCoin</t>
  </si>
  <si>
    <t>alphacat</t>
  </si>
  <si>
    <t>Alphacat</t>
  </si>
  <si>
    <t>datawallet</t>
  </si>
  <si>
    <t>Datawallet</t>
  </si>
  <si>
    <t>gladius-token</t>
  </si>
  <si>
    <t>Gladius Token</t>
  </si>
  <si>
    <t>cashaa</t>
  </si>
  <si>
    <t>Cashaa</t>
  </si>
  <si>
    <t>drp-utility</t>
  </si>
  <si>
    <t>shekel</t>
  </si>
  <si>
    <t>Shekel</t>
  </si>
  <si>
    <t>DTH</t>
  </si>
  <si>
    <t>dether</t>
  </si>
  <si>
    <t>Dether</t>
  </si>
  <si>
    <t>ethersportz</t>
  </si>
  <si>
    <t>EtherSportz</t>
  </si>
  <si>
    <t>superior-coin</t>
  </si>
  <si>
    <t>Superior Coin</t>
  </si>
  <si>
    <t>indicoin</t>
  </si>
  <si>
    <t>Indicoin</t>
  </si>
  <si>
    <t>sjwcoin</t>
  </si>
  <si>
    <t>SJWCoin</t>
  </si>
  <si>
    <t>polcoin</t>
  </si>
  <si>
    <t>Polcoin</t>
  </si>
  <si>
    <t>coffeecoin</t>
  </si>
  <si>
    <t>CoffeeCoin</t>
  </si>
  <si>
    <t>slothcoin</t>
  </si>
  <si>
    <t>copytrack</t>
  </si>
  <si>
    <t>karbo</t>
  </si>
  <si>
    <t>credits</t>
  </si>
  <si>
    <t>NavCoin</t>
  </si>
  <si>
    <t>poa-network</t>
  </si>
  <si>
    <t>POA Network</t>
  </si>
  <si>
    <t>remme</t>
  </si>
  <si>
    <t>Ties.DB</t>
  </si>
  <si>
    <t>bezop</t>
  </si>
  <si>
    <t>Bezop</t>
  </si>
  <si>
    <t>mercury-protocol</t>
  </si>
  <si>
    <t>Mercury Protocol</t>
  </si>
  <si>
    <t>sociall</t>
  </si>
  <si>
    <t>Sociall</t>
  </si>
  <si>
    <t>network-token</t>
  </si>
  <si>
    <t>arcblock</t>
  </si>
  <si>
    <t>Arcblock</t>
  </si>
  <si>
    <t>nucleus-vision</t>
  </si>
  <si>
    <t>Nucleus Vision</t>
  </si>
  <si>
    <t>iht-real-estate-protocol</t>
  </si>
  <si>
    <t>IHT Real Estate Protocol</t>
  </si>
  <si>
    <t>education-ecosystem</t>
  </si>
  <si>
    <t>Education Ecosystem</t>
  </si>
  <si>
    <t>cube</t>
  </si>
  <si>
    <t>Cube</t>
  </si>
  <si>
    <t>rock</t>
  </si>
  <si>
    <t>refereum</t>
  </si>
  <si>
    <t>Refereum</t>
  </si>
  <si>
    <t>bee-token</t>
  </si>
  <si>
    <t>Bee Token</t>
  </si>
  <si>
    <t>sether</t>
  </si>
  <si>
    <t>Sether</t>
  </si>
  <si>
    <t>INSTAR</t>
  </si>
  <si>
    <t>insights-network</t>
  </si>
  <si>
    <t>lympo</t>
  </si>
  <si>
    <t>Lympo</t>
  </si>
  <si>
    <t>experty</t>
  </si>
  <si>
    <t>Experty</t>
  </si>
  <si>
    <t>eztoken</t>
  </si>
  <si>
    <t>EZToken</t>
  </si>
  <si>
    <t>ink-protocol</t>
  </si>
  <si>
    <t>Ink Protocol</t>
  </si>
  <si>
    <t>COPYTRACK</t>
  </si>
  <si>
    <t>astro</t>
  </si>
  <si>
    <t>Astro</t>
  </si>
  <si>
    <t>bitwhite</t>
  </si>
  <si>
    <t>BitWhite</t>
  </si>
  <si>
    <t>ammo-reloaded</t>
  </si>
  <si>
    <t>ontology</t>
  </si>
  <si>
    <t>Ontology</t>
  </si>
  <si>
    <t>wanchain</t>
  </si>
  <si>
    <t>Wanchain</t>
  </si>
  <si>
    <t>bitcoin-private</t>
  </si>
  <si>
    <t>Bitcoin Private</t>
  </si>
  <si>
    <t>mithril</t>
  </si>
  <si>
    <t>Mithril</t>
  </si>
  <si>
    <t>loom-network</t>
  </si>
  <si>
    <t>Loom Network</t>
  </si>
  <si>
    <t>centrality</t>
  </si>
  <si>
    <t>Centrality</t>
  </si>
  <si>
    <t>cortex</t>
  </si>
  <si>
    <t>Cortex</t>
  </si>
  <si>
    <t>gxchain</t>
  </si>
  <si>
    <t>GXChain</t>
  </si>
  <si>
    <t>bnktothefuture</t>
  </si>
  <si>
    <t>BnkToTheFuture</t>
  </si>
  <si>
    <t>paypex</t>
  </si>
  <si>
    <t>Paypex</t>
  </si>
  <si>
    <t>apex</t>
  </si>
  <si>
    <t>tokenpay</t>
  </si>
  <si>
    <t>TokenPay</t>
  </si>
  <si>
    <t>dropil</t>
  </si>
  <si>
    <t>Dropil</t>
  </si>
  <si>
    <t>tomochain</t>
  </si>
  <si>
    <t>TomoChain</t>
  </si>
  <si>
    <t>zebi</t>
  </si>
  <si>
    <t>Zebi</t>
  </si>
  <si>
    <t>ost</t>
  </si>
  <si>
    <t>nanjcoin</t>
  </si>
  <si>
    <t>NANJCOIN</t>
  </si>
  <si>
    <t>bitrent</t>
  </si>
  <si>
    <t>BitRent</t>
  </si>
  <si>
    <t>Electrify.Asia</t>
  </si>
  <si>
    <t>datx</t>
  </si>
  <si>
    <t>DATx</t>
  </si>
  <si>
    <t>ravencoin</t>
  </si>
  <si>
    <t>Ravencoin</t>
  </si>
  <si>
    <t>dock</t>
  </si>
  <si>
    <t>Dock</t>
  </si>
  <si>
    <t>Sentinel</t>
  </si>
  <si>
    <t>blox</t>
  </si>
  <si>
    <t>Blox</t>
  </si>
  <si>
    <t>tokenomy</t>
  </si>
  <si>
    <t>Tokenomy</t>
  </si>
  <si>
    <t>proxeus</t>
  </si>
  <si>
    <t>Proxeus</t>
  </si>
  <si>
    <t>babb</t>
  </si>
  <si>
    <t>BABB</t>
  </si>
  <si>
    <t>cybervein</t>
  </si>
  <si>
    <t>sentinel-chain</t>
  </si>
  <si>
    <t>Sentinel Chain</t>
  </si>
  <si>
    <t>switcheo</t>
  </si>
  <si>
    <t>Switcheo</t>
  </si>
  <si>
    <t>havven</t>
  </si>
  <si>
    <t>legolas-exchange</t>
  </si>
  <si>
    <t>bitcoin-green</t>
  </si>
  <si>
    <t>Bitcoin Green</t>
  </si>
  <si>
    <t>uptoken</t>
  </si>
  <si>
    <t>UpToken</t>
  </si>
  <si>
    <t>guaranteed-ethurance-token-extra</t>
  </si>
  <si>
    <t>Guaranteed Ethurance Token Extra</t>
  </si>
  <si>
    <t>odem</t>
  </si>
  <si>
    <t>ODEM</t>
  </si>
  <si>
    <t>ColossusXT</t>
  </si>
  <si>
    <t>shipchain</t>
  </si>
  <si>
    <t>ShipChain</t>
  </si>
  <si>
    <t>te-food</t>
  </si>
  <si>
    <t>TE-FOOD</t>
  </si>
  <si>
    <t>stakenet</t>
  </si>
  <si>
    <t>u-network</t>
  </si>
  <si>
    <t>U Network</t>
  </si>
  <si>
    <t>storiqa</t>
  </si>
  <si>
    <t>Storiqa</t>
  </si>
  <si>
    <t>polyswarm</t>
  </si>
  <si>
    <t>PolySwarm</t>
  </si>
  <si>
    <t>revolutionvr</t>
  </si>
  <si>
    <t>RevolutionVR</t>
  </si>
  <si>
    <t>banyan-network</t>
  </si>
  <si>
    <t>Banyan Network</t>
  </si>
  <si>
    <t>rentberry</t>
  </si>
  <si>
    <t>Rentberry</t>
  </si>
  <si>
    <t>aphelion</t>
  </si>
  <si>
    <t>Aphelion</t>
  </si>
  <si>
    <t>Nimiq Exchange Token</t>
  </si>
  <si>
    <t>lendingblock</t>
  </si>
  <si>
    <t>Lendingblock</t>
  </si>
  <si>
    <t>auctus</t>
  </si>
  <si>
    <t>Auctus</t>
  </si>
  <si>
    <t>coinpoker</t>
  </si>
  <si>
    <t>CoinPoker</t>
  </si>
  <si>
    <t>rebl</t>
  </si>
  <si>
    <t>srcoin</t>
  </si>
  <si>
    <t>leadcoin</t>
  </si>
  <si>
    <t>debitum-network</t>
  </si>
  <si>
    <t>effect-ai</t>
  </si>
  <si>
    <t>Effect.AI</t>
  </si>
  <si>
    <t>lala-world</t>
  </si>
  <si>
    <t>LALA World</t>
  </si>
  <si>
    <t>signal-token</t>
  </si>
  <si>
    <t>LockTrip</t>
  </si>
  <si>
    <t>linker-coin</t>
  </si>
  <si>
    <t>Linker Coin</t>
  </si>
  <si>
    <t>IP Exchange</t>
  </si>
  <si>
    <t>deviantcoin</t>
  </si>
  <si>
    <t>clearcoin</t>
  </si>
  <si>
    <t>ClearCoin</t>
  </si>
  <si>
    <t>stipend</t>
  </si>
  <si>
    <t>Stipend</t>
  </si>
  <si>
    <t>hoqu</t>
  </si>
  <si>
    <t>HOQU</t>
  </si>
  <si>
    <t>adhive</t>
  </si>
  <si>
    <t>AdHive</t>
  </si>
  <si>
    <t>masari</t>
  </si>
  <si>
    <t>Masari</t>
  </si>
  <si>
    <t>syncfab</t>
  </si>
  <si>
    <t>SyncFab</t>
  </si>
  <si>
    <t>vice-industry-token</t>
  </si>
  <si>
    <t>Vice Industry Token</t>
  </si>
  <si>
    <t>dero</t>
  </si>
  <si>
    <t>Dero</t>
  </si>
  <si>
    <t>daneel</t>
  </si>
  <si>
    <t>Daneel</t>
  </si>
  <si>
    <t>1world</t>
  </si>
  <si>
    <t>1World</t>
  </si>
  <si>
    <t>helbiz</t>
  </si>
  <si>
    <t>amlt</t>
  </si>
  <si>
    <t>jet8</t>
  </si>
  <si>
    <t>JET8</t>
  </si>
  <si>
    <t>Sharpe Platform Token</t>
  </si>
  <si>
    <t>trakinvest</t>
  </si>
  <si>
    <t>TrakInvest</t>
  </si>
  <si>
    <t>bullion</t>
  </si>
  <si>
    <t>Bullion</t>
  </si>
  <si>
    <t>earth-token</t>
  </si>
  <si>
    <t>Earth Token</t>
  </si>
  <si>
    <t>crycash</t>
  </si>
  <si>
    <t>blitzpredict</t>
  </si>
  <si>
    <t>BlitzPredict</t>
  </si>
  <si>
    <t>latiumx</t>
  </si>
  <si>
    <t>LatiumX</t>
  </si>
  <si>
    <t>fantasy-cash</t>
  </si>
  <si>
    <t>Fantasy Cash</t>
  </si>
  <si>
    <t>blocklancer</t>
  </si>
  <si>
    <t>Blocklancer</t>
  </si>
  <si>
    <t>the-cypherfunks</t>
  </si>
  <si>
    <t>The Cypherfunks</t>
  </si>
  <si>
    <t>Global Cryptocurrency</t>
  </si>
  <si>
    <t>bitsum</t>
  </si>
  <si>
    <t>Bitsum</t>
  </si>
  <si>
    <t>Intelligent Trading Foundation</t>
  </si>
  <si>
    <t>NEXO</t>
  </si>
  <si>
    <t>nexo</t>
  </si>
  <si>
    <t>interzone</t>
  </si>
  <si>
    <t>Interzone</t>
  </si>
  <si>
    <t>ckusd</t>
  </si>
  <si>
    <t>CK USD</t>
  </si>
  <si>
    <t>loopring-neo</t>
  </si>
  <si>
    <t>Loopring [NEO]</t>
  </si>
  <si>
    <t>daex</t>
  </si>
  <si>
    <t>DAEX</t>
  </si>
  <si>
    <t>trustnote</t>
  </si>
  <si>
    <t>TrustNote</t>
  </si>
  <si>
    <t>penta</t>
  </si>
  <si>
    <t>dignity</t>
  </si>
  <si>
    <t>Dignity</t>
  </si>
  <si>
    <t>Holo</t>
  </si>
  <si>
    <t>noah-coin</t>
  </si>
  <si>
    <t>Noah Coin</t>
  </si>
  <si>
    <t>eosdac</t>
  </si>
  <si>
    <t>eosDAC</t>
  </si>
  <si>
    <t>bitstation</t>
  </si>
  <si>
    <t>BitStation</t>
  </si>
  <si>
    <t>starcointv</t>
  </si>
  <si>
    <t>stockchain</t>
  </si>
  <si>
    <t>StockChain</t>
  </si>
  <si>
    <t>mark-space</t>
  </si>
  <si>
    <t>MARK.SPACE</t>
  </si>
  <si>
    <t>morpheus-labs</t>
  </si>
  <si>
    <t>Morpheus Labs</t>
  </si>
  <si>
    <t>bitcoin-interest</t>
  </si>
  <si>
    <t>Bitcoin Interest</t>
  </si>
  <si>
    <t>aditus</t>
  </si>
  <si>
    <t>Aditus</t>
  </si>
  <si>
    <t>crowd-machine</t>
  </si>
  <si>
    <t>Crowd Machine</t>
  </si>
  <si>
    <t>rublix</t>
  </si>
  <si>
    <t>Rublix</t>
  </si>
  <si>
    <t>belugapay</t>
  </si>
  <si>
    <t>BelugaPay</t>
  </si>
  <si>
    <t>monero-original</t>
  </si>
  <si>
    <t>Monero Original</t>
  </si>
  <si>
    <t>arbitracoin</t>
  </si>
  <si>
    <t>Arbitracoin</t>
  </si>
  <si>
    <t>plancoin</t>
  </si>
  <si>
    <t>Plancoin</t>
  </si>
  <si>
    <t>biotron</t>
  </si>
  <si>
    <t>Biotron</t>
  </si>
  <si>
    <t>amon</t>
  </si>
  <si>
    <t>Amon</t>
  </si>
  <si>
    <t>fidelium</t>
  </si>
  <si>
    <t>Fidelium</t>
  </si>
  <si>
    <t>peculium</t>
  </si>
  <si>
    <t>Peculium</t>
  </si>
  <si>
    <t>BRM</t>
  </si>
  <si>
    <t>brahmaos</t>
  </si>
  <si>
    <t>BrahmaOS</t>
  </si>
  <si>
    <t>snipcoin</t>
  </si>
  <si>
    <t>SnipCoin</t>
  </si>
  <si>
    <t>stellite</t>
  </si>
  <si>
    <t>Stellite</t>
  </si>
  <si>
    <t>cropcoin</t>
  </si>
  <si>
    <t>Cropcoin</t>
  </si>
  <si>
    <t>consensus</t>
  </si>
  <si>
    <t>Consensus</t>
  </si>
  <si>
    <t>transcodium</t>
  </si>
  <si>
    <t>Transcodium</t>
  </si>
  <si>
    <t>b2bcoin</t>
  </si>
  <si>
    <t>tokendesk</t>
  </si>
  <si>
    <t>TokenDesk</t>
  </si>
  <si>
    <t>budbo</t>
  </si>
  <si>
    <t>Budbo</t>
  </si>
  <si>
    <t>betterbetting</t>
  </si>
  <si>
    <t>BetterBetting</t>
  </si>
  <si>
    <t>wawllet</t>
  </si>
  <si>
    <t>pixie-coin</t>
  </si>
  <si>
    <t>Pixie Coin</t>
  </si>
  <si>
    <t>phi-token</t>
  </si>
  <si>
    <t>lendroid-support-token</t>
  </si>
  <si>
    <t>Lendroid Support Token</t>
  </si>
  <si>
    <t>embercoin</t>
  </si>
  <si>
    <t>EmberCoin</t>
  </si>
  <si>
    <t>greenmed</t>
  </si>
  <si>
    <t>GreenMed</t>
  </si>
  <si>
    <t>etherdelta-token</t>
  </si>
  <si>
    <t>EtherDelta Token</t>
  </si>
  <si>
    <t>verime</t>
  </si>
  <si>
    <t>VeriME</t>
  </si>
  <si>
    <t>Friendz</t>
  </si>
  <si>
    <t>cryptcoin</t>
  </si>
  <si>
    <t>CryptCoin</t>
  </si>
  <si>
    <t>decentralized-machine-learning</t>
  </si>
  <si>
    <t>nebula-ai</t>
  </si>
  <si>
    <t>Nebula AI</t>
  </si>
  <si>
    <t>Tezos</t>
  </si>
  <si>
    <t>Horizen</t>
  </si>
  <si>
    <t>mco</t>
  </si>
  <si>
    <t>aurora</t>
  </si>
  <si>
    <t>Aurora</t>
  </si>
  <si>
    <t>tatatu</t>
  </si>
  <si>
    <t>TaTaTu</t>
  </si>
  <si>
    <t>nexty</t>
  </si>
  <si>
    <t>Nexty</t>
  </si>
  <si>
    <t>gochain</t>
  </si>
  <si>
    <t>GoChain</t>
  </si>
  <si>
    <t>QuarkChain</t>
  </si>
  <si>
    <t>linkey</t>
  </si>
  <si>
    <t>Linkey</t>
  </si>
  <si>
    <t>BHPCash</t>
  </si>
  <si>
    <t>pumapay</t>
  </si>
  <si>
    <t>PumaPay</t>
  </si>
  <si>
    <t>TrueChain</t>
  </si>
  <si>
    <t>aston</t>
  </si>
  <si>
    <t>Aston</t>
  </si>
  <si>
    <t>mainframe</t>
  </si>
  <si>
    <t>Mainframe</t>
  </si>
  <si>
    <t>medx</t>
  </si>
  <si>
    <t>sakura-bloom</t>
  </si>
  <si>
    <t>Sakura Bloom</t>
  </si>
  <si>
    <t>fuzex</t>
  </si>
  <si>
    <t>FuzeX</t>
  </si>
  <si>
    <t>pchain</t>
  </si>
  <si>
    <t>seele</t>
  </si>
  <si>
    <t>Seele</t>
  </si>
  <si>
    <t>iotex</t>
  </si>
  <si>
    <t>IoTeX</t>
  </si>
  <si>
    <t>Docademic</t>
  </si>
  <si>
    <t>NIX</t>
  </si>
  <si>
    <t>nix</t>
  </si>
  <si>
    <t>stasis-eurs</t>
  </si>
  <si>
    <t>STASIS EURS</t>
  </si>
  <si>
    <t>loyalcoin</t>
  </si>
  <si>
    <t>LoyalCoin</t>
  </si>
  <si>
    <t>distributed-credit-chain</t>
  </si>
  <si>
    <t>Distributed Credit Chain</t>
  </si>
  <si>
    <t>Stakenet</t>
  </si>
  <si>
    <t>QLC Chain</t>
  </si>
  <si>
    <t>Red Pulse Phoenix</t>
  </si>
  <si>
    <t>APIS</t>
  </si>
  <si>
    <t>apis</t>
  </si>
  <si>
    <t>vite</t>
  </si>
  <si>
    <t>libra-credit</t>
  </si>
  <si>
    <t>Libra Credit</t>
  </si>
  <si>
    <t>Hydro</t>
  </si>
  <si>
    <t>cosmo-coin</t>
  </si>
  <si>
    <t>Cosmo Coin</t>
  </si>
  <si>
    <t>contentbox</t>
  </si>
  <si>
    <t>ContentBox</t>
  </si>
  <si>
    <t>metronome</t>
  </si>
  <si>
    <t>Metronome</t>
  </si>
  <si>
    <t>cryptaur</t>
  </si>
  <si>
    <t>Cryptaur</t>
  </si>
  <si>
    <t>repo</t>
  </si>
  <si>
    <t>ttc-protocol</t>
  </si>
  <si>
    <t>spindle</t>
  </si>
  <si>
    <t>SPINDLE</t>
  </si>
  <si>
    <t>NKN</t>
  </si>
  <si>
    <t>nkn</t>
  </si>
  <si>
    <t>bitnewchain</t>
  </si>
  <si>
    <t>BitNewChain</t>
  </si>
  <si>
    <t>ternio</t>
  </si>
  <si>
    <t>Ternio</t>
  </si>
  <si>
    <t>lightpaycoin</t>
  </si>
  <si>
    <t>Content Neutrality Network</t>
  </si>
  <si>
    <t>gincoin</t>
  </si>
  <si>
    <t>GINcoin</t>
  </si>
  <si>
    <t>xyo-network</t>
  </si>
  <si>
    <t>XYO Network</t>
  </si>
  <si>
    <t>ARBITRAGE</t>
  </si>
  <si>
    <t>ebcoin</t>
  </si>
  <si>
    <t>EBCoin</t>
  </si>
  <si>
    <t>Constellation</t>
  </si>
  <si>
    <t>sentinel-protocol</t>
  </si>
  <si>
    <t>Sentinel Protocol</t>
  </si>
  <si>
    <t>zper</t>
  </si>
  <si>
    <t>ZPER</t>
  </si>
  <si>
    <t>egretia</t>
  </si>
  <si>
    <t>Egretia</t>
  </si>
  <si>
    <t>flo</t>
  </si>
  <si>
    <t>LocalCoinSwap</t>
  </si>
  <si>
    <t>qubitica</t>
  </si>
  <si>
    <t>Qubitica</t>
  </si>
  <si>
    <t>ivy</t>
  </si>
  <si>
    <t>Ivy</t>
  </si>
  <si>
    <t>bezant</t>
  </si>
  <si>
    <t>Bezant</t>
  </si>
  <si>
    <t>gonetwork</t>
  </si>
  <si>
    <t>GoNetwork</t>
  </si>
  <si>
    <t>new-power-coin</t>
  </si>
  <si>
    <t>New Power Coin</t>
  </si>
  <si>
    <t>traxia</t>
  </si>
  <si>
    <t>0chain</t>
  </si>
  <si>
    <t>FNKOS</t>
  </si>
  <si>
    <t>fnkos</t>
  </si>
  <si>
    <t>mossland</t>
  </si>
  <si>
    <t>Mossland</t>
  </si>
  <si>
    <t>Airbloc</t>
  </si>
  <si>
    <t>optitoken</t>
  </si>
  <si>
    <t>cashbet-coin</t>
  </si>
  <si>
    <t>CashBet Coin</t>
  </si>
  <si>
    <t>omnitude</t>
  </si>
  <si>
    <t>Omnitude</t>
  </si>
  <si>
    <t>loki</t>
  </si>
  <si>
    <t>Callisto Network</t>
  </si>
  <si>
    <t>ice-rock-mining</t>
  </si>
  <si>
    <t>zmine</t>
  </si>
  <si>
    <t>ZMINE</t>
  </si>
  <si>
    <t>BitTube</t>
  </si>
  <si>
    <t>rate3</t>
  </si>
  <si>
    <t>Rate3</t>
  </si>
  <si>
    <t>patron</t>
  </si>
  <si>
    <t>Patron</t>
  </si>
  <si>
    <t>niobium-coin</t>
  </si>
  <si>
    <t>Niobium Coin</t>
  </si>
  <si>
    <t>xmax</t>
  </si>
  <si>
    <t>XMax</t>
  </si>
  <si>
    <t>popchain</t>
  </si>
  <si>
    <t>Stealth</t>
  </si>
  <si>
    <t>skrumble-network</t>
  </si>
  <si>
    <t>Skrumble Network</t>
  </si>
  <si>
    <t>OneLedger</t>
  </si>
  <si>
    <t>relex</t>
  </si>
  <si>
    <t>Relex</t>
  </si>
  <si>
    <t>daostack</t>
  </si>
  <si>
    <t>DAOstack</t>
  </si>
  <si>
    <t>neurochain</t>
  </si>
  <si>
    <t>NeuroChain</t>
  </si>
  <si>
    <t>AC3</t>
  </si>
  <si>
    <t>ac3</t>
  </si>
  <si>
    <t>silent-notary</t>
  </si>
  <si>
    <t>Silent Notary</t>
  </si>
  <si>
    <t>blocktrade</t>
  </si>
  <si>
    <t>Blocktrade</t>
  </si>
  <si>
    <t>semux</t>
  </si>
  <si>
    <t>Semux</t>
  </si>
  <si>
    <t>alax</t>
  </si>
  <si>
    <t>ALAX</t>
  </si>
  <si>
    <t>bit-z-token</t>
  </si>
  <si>
    <t>Bit-Z Token</t>
  </si>
  <si>
    <t>Nimiq</t>
  </si>
  <si>
    <t>unibright</t>
  </si>
  <si>
    <t>Unibright</t>
  </si>
  <si>
    <t>the-abyss</t>
  </si>
  <si>
    <t>The Abyss</t>
  </si>
  <si>
    <t>bitmart-token</t>
  </si>
  <si>
    <t>BitMart Token</t>
  </si>
  <si>
    <t>rightmesh</t>
  </si>
  <si>
    <t>RightMesh</t>
  </si>
  <si>
    <t>merculet</t>
  </si>
  <si>
    <t>Merculet</t>
  </si>
  <si>
    <t>olive</t>
  </si>
  <si>
    <t>Olive</t>
  </si>
  <si>
    <t>soniq</t>
  </si>
  <si>
    <t>Soniq</t>
  </si>
  <si>
    <t>credit-tag-chain</t>
  </si>
  <si>
    <t>Credit Tag Chain</t>
  </si>
  <si>
    <t>Faceter</t>
  </si>
  <si>
    <t>0xbtc</t>
  </si>
  <si>
    <t>0xBitcoin</t>
  </si>
  <si>
    <t>forkcoin</t>
  </si>
  <si>
    <t>Forkcoin</t>
  </si>
  <si>
    <t>Colu Local Network</t>
  </si>
  <si>
    <t>heartbout</t>
  </si>
  <si>
    <t>HeartBout</t>
  </si>
  <si>
    <t>dowcoin</t>
  </si>
  <si>
    <t>X8X Token</t>
  </si>
  <si>
    <t>logiscoin</t>
  </si>
  <si>
    <t>LogisCoin</t>
  </si>
  <si>
    <t>smartshare</t>
  </si>
  <si>
    <t>Smartshare</t>
  </si>
  <si>
    <t>mtc-mesh-network</t>
  </si>
  <si>
    <t>MTC Mesh Network</t>
  </si>
  <si>
    <t>arionum</t>
  </si>
  <si>
    <t>Arionum</t>
  </si>
  <si>
    <t>vinchain</t>
  </si>
  <si>
    <t>VINchain</t>
  </si>
  <si>
    <t>food</t>
  </si>
  <si>
    <t>FoodCoin</t>
  </si>
  <si>
    <t>phantasma</t>
  </si>
  <si>
    <t>Phantasma</t>
  </si>
  <si>
    <t>NPER</t>
  </si>
  <si>
    <t>nper</t>
  </si>
  <si>
    <t>Blue Protocol</t>
  </si>
  <si>
    <t>red</t>
  </si>
  <si>
    <t>narrative</t>
  </si>
  <si>
    <t>Narrative</t>
  </si>
  <si>
    <t>nasdacoin</t>
  </si>
  <si>
    <t>Nasdacoin</t>
  </si>
  <si>
    <t>zelcash</t>
  </si>
  <si>
    <t>ZelCash</t>
  </si>
  <si>
    <t>on-live</t>
  </si>
  <si>
    <t>On.Live</t>
  </si>
  <si>
    <t>origin-sport</t>
  </si>
  <si>
    <t>Origin Sport</t>
  </si>
  <si>
    <t>coinvest</t>
  </si>
  <si>
    <t>Coinvest</t>
  </si>
  <si>
    <t>traceability-chain</t>
  </si>
  <si>
    <t>Traceability Chain</t>
  </si>
  <si>
    <t>4new</t>
  </si>
  <si>
    <t>trittium</t>
  </si>
  <si>
    <t>Trittium</t>
  </si>
  <si>
    <t>zippie</t>
  </si>
  <si>
    <t>Zippie</t>
  </si>
  <si>
    <t>oyster-shell</t>
  </si>
  <si>
    <t>Oyster Shell</t>
  </si>
  <si>
    <t>naviaddress</t>
  </si>
  <si>
    <t>Naviaddress</t>
  </si>
  <si>
    <t>nusd</t>
  </si>
  <si>
    <t>tokia</t>
  </si>
  <si>
    <t>Tokia</t>
  </si>
  <si>
    <t>0xcert</t>
  </si>
  <si>
    <t>boutspro</t>
  </si>
  <si>
    <t>BoutsPro</t>
  </si>
  <si>
    <t>parkgene</t>
  </si>
  <si>
    <t>Parkgene</t>
  </si>
  <si>
    <t>own</t>
  </si>
  <si>
    <t>Own</t>
  </si>
  <si>
    <t>dorado</t>
  </si>
  <si>
    <t>Dorado</t>
  </si>
  <si>
    <t>igtoken</t>
  </si>
  <si>
    <t>IGToken</t>
  </si>
  <si>
    <t>Bob's Repair</t>
  </si>
  <si>
    <t>hurify</t>
  </si>
  <si>
    <t>Hurify</t>
  </si>
  <si>
    <t>kanadecoin</t>
  </si>
  <si>
    <t>KanadeCoin</t>
  </si>
  <si>
    <t>utrum</t>
  </si>
  <si>
    <t>Utrum</t>
  </si>
  <si>
    <t>apr-coin</t>
  </si>
  <si>
    <t>APR Coin</t>
  </si>
  <si>
    <t>invacio</t>
  </si>
  <si>
    <t>Invacio</t>
  </si>
  <si>
    <t>turtlecoin</t>
  </si>
  <si>
    <t>proton-token</t>
  </si>
  <si>
    <t>Proton Token</t>
  </si>
  <si>
    <t>Ryo Currency</t>
  </si>
  <si>
    <t>tgame</t>
  </si>
  <si>
    <t>Truegame</t>
  </si>
  <si>
    <t>jury-online-token</t>
  </si>
  <si>
    <t>Jury.Online Token</t>
  </si>
  <si>
    <t>akroma</t>
  </si>
  <si>
    <t>Akroma</t>
  </si>
  <si>
    <t>knoxstertoken</t>
  </si>
  <si>
    <t>Knoxstertoken</t>
  </si>
  <si>
    <t>qyno</t>
  </si>
  <si>
    <t>QYNO</t>
  </si>
  <si>
    <t>fundrequest</t>
  </si>
  <si>
    <t>FundRequest</t>
  </si>
  <si>
    <t>forty-seven-bank</t>
  </si>
  <si>
    <t>kalkulus</t>
  </si>
  <si>
    <t>Kalkulus</t>
  </si>
  <si>
    <t>snowgem</t>
  </si>
  <si>
    <t>SnowGem</t>
  </si>
  <si>
    <t>rusgas</t>
  </si>
  <si>
    <t>RusGas</t>
  </si>
  <si>
    <t>kryll</t>
  </si>
  <si>
    <t>bridge-protocol</t>
  </si>
  <si>
    <t>Bridge Protocol</t>
  </si>
  <si>
    <t>Bigbom</t>
  </si>
  <si>
    <t>catocoin</t>
  </si>
  <si>
    <t>CatoCoin</t>
  </si>
  <si>
    <t>live-stars</t>
  </si>
  <si>
    <t>Live Stars</t>
  </si>
  <si>
    <t>elysian</t>
  </si>
  <si>
    <t>Elysian</t>
  </si>
  <si>
    <t>paymon</t>
  </si>
  <si>
    <t>Paymon</t>
  </si>
  <si>
    <t>citadel</t>
  </si>
  <si>
    <t>Citadel</t>
  </si>
  <si>
    <t>blocknode</t>
  </si>
  <si>
    <t>Blocknode</t>
  </si>
  <si>
    <t>commercium</t>
  </si>
  <si>
    <t>Commercium</t>
  </si>
  <si>
    <t>bitrewards</t>
  </si>
  <si>
    <t>BitRewards</t>
  </si>
  <si>
    <t>gold-poker</t>
  </si>
  <si>
    <t>Gold Poker</t>
  </si>
  <si>
    <t>BlockMesh</t>
  </si>
  <si>
    <t>XDNA</t>
  </si>
  <si>
    <t>xdna</t>
  </si>
  <si>
    <t>ZINC</t>
  </si>
  <si>
    <t>zinc</t>
  </si>
  <si>
    <t>croat</t>
  </si>
  <si>
    <t>bitcoinote</t>
  </si>
  <si>
    <t>BitcoiNote</t>
  </si>
  <si>
    <t>fabric-token</t>
  </si>
  <si>
    <t>Fabric Token</t>
  </si>
  <si>
    <t>EXMR</t>
  </si>
  <si>
    <t>webcoin</t>
  </si>
  <si>
    <t>Webcoin</t>
  </si>
  <si>
    <t>sgpay</t>
  </si>
  <si>
    <t>SGPay</t>
  </si>
  <si>
    <t>aced</t>
  </si>
  <si>
    <t>Datarius Credit</t>
  </si>
  <si>
    <t>printex</t>
  </si>
  <si>
    <t>Printex</t>
  </si>
  <si>
    <t>metamorph</t>
  </si>
  <si>
    <t>MetaMorph</t>
  </si>
  <si>
    <t>ethergem</t>
  </si>
  <si>
    <t>EtherGem</t>
  </si>
  <si>
    <t>XOVBank</t>
  </si>
  <si>
    <t>futurax</t>
  </si>
  <si>
    <t>FUTURAX</t>
  </si>
  <si>
    <t>privcy</t>
  </si>
  <si>
    <t>PRiVCY</t>
  </si>
  <si>
    <t>bank-coin</t>
  </si>
  <si>
    <t>Bank Coin</t>
  </si>
  <si>
    <t>zcore</t>
  </si>
  <si>
    <t>ZCore</t>
  </si>
  <si>
    <t>fintab</t>
  </si>
  <si>
    <t>crowdholding</t>
  </si>
  <si>
    <t>Crowdholding</t>
  </si>
  <si>
    <t>Dystem</t>
  </si>
  <si>
    <t>EUNO</t>
  </si>
  <si>
    <t>euno</t>
  </si>
  <si>
    <t>xmct</t>
  </si>
  <si>
    <t>arion</t>
  </si>
  <si>
    <t>Arion</t>
  </si>
  <si>
    <t>help-the-homeless-coin</t>
  </si>
  <si>
    <t>Help The Homeless Coin</t>
  </si>
  <si>
    <t>mainstream-for-the-underground</t>
  </si>
  <si>
    <t>Mainstream For The Underground</t>
  </si>
  <si>
    <t>bitcoin-one</t>
  </si>
  <si>
    <t>BitCoin One</t>
  </si>
  <si>
    <t>staker</t>
  </si>
  <si>
    <t>noku</t>
  </si>
  <si>
    <t>Noku</t>
  </si>
  <si>
    <t>pikciochain</t>
  </si>
  <si>
    <t>PikcioChain</t>
  </si>
  <si>
    <t>likecoin</t>
  </si>
  <si>
    <t>LikeCoin</t>
  </si>
  <si>
    <t>SounDAC</t>
  </si>
  <si>
    <t>winding-tree</t>
  </si>
  <si>
    <t>Winding Tree</t>
  </si>
  <si>
    <t>local-world-forwarders</t>
  </si>
  <si>
    <t>Local World Forwarders</t>
  </si>
  <si>
    <t>cryptosolartech</t>
  </si>
  <si>
    <t>Cryptosolartech</t>
  </si>
  <si>
    <t>view</t>
  </si>
  <si>
    <t>View</t>
  </si>
  <si>
    <t>kind-ads-token</t>
  </si>
  <si>
    <t>Kind Ads Token</t>
  </si>
  <si>
    <t>bitcoin-instant</t>
  </si>
  <si>
    <t>Bitcoin Instant</t>
  </si>
  <si>
    <t>acre</t>
  </si>
  <si>
    <t>connectjob</t>
  </si>
  <si>
    <t>ConnectJob</t>
  </si>
  <si>
    <t>no-bs-crypto</t>
  </si>
  <si>
    <t>No BS Crypto</t>
  </si>
  <si>
    <t>bitcoin-w-spectrum</t>
  </si>
  <si>
    <t>Bitcoin W Spectrum</t>
  </si>
  <si>
    <t>niobio-cash</t>
  </si>
  <si>
    <t>Niobio Cash</t>
  </si>
  <si>
    <t>cazcoin</t>
  </si>
  <si>
    <t>Cazcoin</t>
  </si>
  <si>
    <t>gamblecoin</t>
  </si>
  <si>
    <t>GambleCoin</t>
  </si>
  <si>
    <t>ucom</t>
  </si>
  <si>
    <t>United Crypto Community</t>
  </si>
  <si>
    <t>rhenium</t>
  </si>
  <si>
    <t>Rhenium</t>
  </si>
  <si>
    <t>nyerium</t>
  </si>
  <si>
    <t>Nyerium</t>
  </si>
  <si>
    <t>graphcoin</t>
  </si>
  <si>
    <t>Graphcoin</t>
  </si>
  <si>
    <t>adrenaline</t>
  </si>
  <si>
    <t>Adrenaline</t>
  </si>
  <si>
    <t>coni</t>
  </si>
  <si>
    <t>project-pai</t>
  </si>
  <si>
    <t>Project Pai</t>
  </si>
  <si>
    <t>hycon</t>
  </si>
  <si>
    <t>BitKan</t>
  </si>
  <si>
    <t>playcoin</t>
  </si>
  <si>
    <t>PlayCoin</t>
  </si>
  <si>
    <t>digifinextoken</t>
  </si>
  <si>
    <t>DigiFinexToken</t>
  </si>
  <si>
    <t>insight-chain</t>
  </si>
  <si>
    <t>Insight Chain</t>
  </si>
  <si>
    <t>smart-application-chain</t>
  </si>
  <si>
    <t>everipedia</t>
  </si>
  <si>
    <t>Everipedia</t>
  </si>
  <si>
    <t>gsenetwork</t>
  </si>
  <si>
    <t>GSENetwork</t>
  </si>
  <si>
    <t>zip</t>
  </si>
  <si>
    <t>pundi-x-nem</t>
  </si>
  <si>
    <t>Pundi X NEM</t>
  </si>
  <si>
    <t>freyrchain</t>
  </si>
  <si>
    <t>Freyrchain</t>
  </si>
  <si>
    <t>engagement-token</t>
  </si>
  <si>
    <t>Engagement Token</t>
  </si>
  <si>
    <t>proximax</t>
  </si>
  <si>
    <t>ProximaX</t>
  </si>
  <si>
    <t>KNOW</t>
  </si>
  <si>
    <t>know</t>
  </si>
  <si>
    <t>hitchain</t>
  </si>
  <si>
    <t>HitChain</t>
  </si>
  <si>
    <t>thingschain</t>
  </si>
  <si>
    <t>Thingschain</t>
  </si>
  <si>
    <t>vexanium</t>
  </si>
  <si>
    <t>Vexanium</t>
  </si>
  <si>
    <t>global-social-chain</t>
  </si>
  <si>
    <t>Global Social Chain</t>
  </si>
  <si>
    <t>yuan-chain-coin</t>
  </si>
  <si>
    <t>Yuan Chain Coin</t>
  </si>
  <si>
    <t>bitcoin-file</t>
  </si>
  <si>
    <t>Bitcoin File</t>
  </si>
  <si>
    <t>sopay</t>
  </si>
  <si>
    <t>SoPay</t>
  </si>
  <si>
    <t>saifu</t>
  </si>
  <si>
    <t>Saifu</t>
  </si>
  <si>
    <t>karatgold-coin</t>
  </si>
  <si>
    <t>Karatgold Coin</t>
  </si>
  <si>
    <t>ubex</t>
  </si>
  <si>
    <t>Ubex</t>
  </si>
  <si>
    <t>Lightning Bitcoin</t>
  </si>
  <si>
    <t>dprating</t>
  </si>
  <si>
    <t>DPRating</t>
  </si>
  <si>
    <t>mytoken</t>
  </si>
  <si>
    <t>MyToken</t>
  </si>
  <si>
    <t>hashcoin</t>
  </si>
  <si>
    <t>HashCoin</t>
  </si>
  <si>
    <t>showhand</t>
  </si>
  <si>
    <t>ShowHand</t>
  </si>
  <si>
    <t>Ultra Salescloud</t>
  </si>
  <si>
    <t>tripio</t>
  </si>
  <si>
    <t>Tripio</t>
  </si>
  <si>
    <t>xceltoken</t>
  </si>
  <si>
    <t>XcelToken</t>
  </si>
  <si>
    <t>futurocoin</t>
  </si>
  <si>
    <t>FuturoCoin</t>
  </si>
  <si>
    <t>wintoken</t>
  </si>
  <si>
    <t>WinToken</t>
  </si>
  <si>
    <t>ino-coin</t>
  </si>
  <si>
    <t>tourist-token</t>
  </si>
  <si>
    <t>Tourist Token</t>
  </si>
  <si>
    <t>DACC</t>
  </si>
  <si>
    <t>dacc</t>
  </si>
  <si>
    <t>influence-chain</t>
  </si>
  <si>
    <t>Influence Chain</t>
  </si>
  <si>
    <t>fanstime</t>
  </si>
  <si>
    <t>FansTime</t>
  </si>
  <si>
    <t>dipnet</t>
  </si>
  <si>
    <t>hdac</t>
  </si>
  <si>
    <t>prasm</t>
  </si>
  <si>
    <t>PRASM</t>
  </si>
  <si>
    <t>hashgard</t>
  </si>
  <si>
    <t>Hashgard</t>
  </si>
  <si>
    <t>cyberfm</t>
  </si>
  <si>
    <t>CyberFM</t>
  </si>
  <si>
    <t>wiki-token</t>
  </si>
  <si>
    <t>Wiki Token</t>
  </si>
  <si>
    <t>globalvillage-ecosystem</t>
  </si>
  <si>
    <t>Globalvillage Ecosystem</t>
  </si>
  <si>
    <t>insurchain</t>
  </si>
  <si>
    <t>InsurChain</t>
  </si>
  <si>
    <t>owndata</t>
  </si>
  <si>
    <t>OWNDATA</t>
  </si>
  <si>
    <t>couchain</t>
  </si>
  <si>
    <t>Couchain</t>
  </si>
  <si>
    <t>litex</t>
  </si>
  <si>
    <t>arbidex</t>
  </si>
  <si>
    <t>Arbidex</t>
  </si>
  <si>
    <t>cashbery-coin</t>
  </si>
  <si>
    <t>Cashbery Coin</t>
  </si>
  <si>
    <t>CanonChain</t>
  </si>
  <si>
    <t>social-lending-token</t>
  </si>
  <si>
    <t>Social Lending Token</t>
  </si>
  <si>
    <t>atonomi</t>
  </si>
  <si>
    <t>Atonomi</t>
  </si>
  <si>
    <t>thingsoperatingsystem</t>
  </si>
  <si>
    <t>ThingsOperatingSystem</t>
  </si>
  <si>
    <t>volt</t>
  </si>
  <si>
    <t>Volt</t>
  </si>
  <si>
    <t>contractnet</t>
  </si>
  <si>
    <t>ContractNet</t>
  </si>
  <si>
    <t>endorsit</t>
  </si>
  <si>
    <t>Endorsit</t>
  </si>
  <si>
    <t>essentia</t>
  </si>
  <si>
    <t>Essentia</t>
  </si>
  <si>
    <t>Quant</t>
  </si>
  <si>
    <t>ordocoin</t>
  </si>
  <si>
    <t>Ordocoin</t>
  </si>
  <si>
    <t>intelligent-investment-chain</t>
  </si>
  <si>
    <t>Intelligent Investment Chain</t>
  </si>
  <si>
    <t>intercrone</t>
  </si>
  <si>
    <t>InterCrone</t>
  </si>
  <si>
    <t>carblock</t>
  </si>
  <si>
    <t>CarBlock</t>
  </si>
  <si>
    <t>cardstack</t>
  </si>
  <si>
    <t>Cardstack</t>
  </si>
  <si>
    <t>PDX</t>
  </si>
  <si>
    <t>payday-coin</t>
  </si>
  <si>
    <t>PayDay Coin</t>
  </si>
  <si>
    <t>blockchain-quotations-index-token</t>
  </si>
  <si>
    <t>Blockchain Quotations Index Token</t>
  </si>
  <si>
    <t>themis</t>
  </si>
  <si>
    <t>eliteshippertoken</t>
  </si>
  <si>
    <t>EliteShipperToken</t>
  </si>
  <si>
    <t>dascoin</t>
  </si>
  <si>
    <t>pkg-token</t>
  </si>
  <si>
    <t>PKG Token</t>
  </si>
  <si>
    <t>bankera</t>
  </si>
  <si>
    <t>Bankera</t>
  </si>
  <si>
    <t>MOZO</t>
  </si>
  <si>
    <t>mozo-token</t>
  </si>
  <si>
    <t>Mozo Token</t>
  </si>
  <si>
    <t>seer</t>
  </si>
  <si>
    <t>key</t>
  </si>
  <si>
    <t>DxChain Token</t>
  </si>
  <si>
    <t>davinci-coin</t>
  </si>
  <si>
    <t>Davinci Coin</t>
  </si>
  <si>
    <t>twinkle</t>
  </si>
  <si>
    <t>gold-bits-coin</t>
  </si>
  <si>
    <t>Gold Bits Coin</t>
  </si>
  <si>
    <t>engine</t>
  </si>
  <si>
    <t>Engine</t>
  </si>
  <si>
    <t>lina</t>
  </si>
  <si>
    <t>Lina</t>
  </si>
  <si>
    <t>wowbit</t>
  </si>
  <si>
    <t>Wowbit</t>
  </si>
  <si>
    <t>hold</t>
  </si>
  <si>
    <t>cybereits</t>
  </si>
  <si>
    <t>Cybereits</t>
  </si>
  <si>
    <t>kingxchain</t>
  </si>
  <si>
    <t>KingXChain</t>
  </si>
  <si>
    <t>master-contract-token</t>
  </si>
  <si>
    <t>Master Contract Token</t>
  </si>
  <si>
    <t>moneytoken</t>
  </si>
  <si>
    <t>baasid</t>
  </si>
  <si>
    <t>BaaSid</t>
  </si>
  <si>
    <t>lemochain</t>
  </si>
  <si>
    <t>LemoChain</t>
  </si>
  <si>
    <t>bionic</t>
  </si>
  <si>
    <t>Bionic</t>
  </si>
  <si>
    <t>vikkytoken</t>
  </si>
  <si>
    <t>VikkyToken</t>
  </si>
  <si>
    <t>otcbtc-token</t>
  </si>
  <si>
    <t>OTCBTC Token</t>
  </si>
  <si>
    <t>esports-token</t>
  </si>
  <si>
    <t>AVINOC</t>
  </si>
  <si>
    <t>avinoc</t>
  </si>
  <si>
    <t>mib-coin</t>
  </si>
  <si>
    <t>MIB Coin</t>
  </si>
  <si>
    <t>bingocoin</t>
  </si>
  <si>
    <t>BingoCoin</t>
  </si>
  <si>
    <t>condominium</t>
  </si>
  <si>
    <t>open-platform</t>
  </si>
  <si>
    <t>Open Platform</t>
  </si>
  <si>
    <t>thorecoin</t>
  </si>
  <si>
    <t>BitCapitalVendor</t>
  </si>
  <si>
    <t>sp8de</t>
  </si>
  <si>
    <t>Sp8de</t>
  </si>
  <si>
    <t>beekan</t>
  </si>
  <si>
    <t>gentarium</t>
  </si>
  <si>
    <t>Gentarium</t>
  </si>
  <si>
    <t>able</t>
  </si>
  <si>
    <t>bodhi-eth</t>
  </si>
  <si>
    <t>Bodhi [ETH]</t>
  </si>
  <si>
    <t>zen-protocol</t>
  </si>
  <si>
    <t>Zen Protocol</t>
  </si>
  <si>
    <t>timicoin</t>
  </si>
  <si>
    <t>Timicoin</t>
  </si>
  <si>
    <t>morpheus-network</t>
  </si>
  <si>
    <t>vethor-token</t>
  </si>
  <si>
    <t>VeThor Token</t>
  </si>
  <si>
    <t>brickblock</t>
  </si>
  <si>
    <t>Vivid Coin</t>
  </si>
  <si>
    <t>RECORD</t>
  </si>
  <si>
    <t>trendercoin</t>
  </si>
  <si>
    <t>Trendercoin</t>
  </si>
  <si>
    <t>mass-vehicle-ledger</t>
  </si>
  <si>
    <t>DeltaChain</t>
  </si>
  <si>
    <t>newstoken</t>
  </si>
  <si>
    <t>NewsToken</t>
  </si>
  <si>
    <t>sapien</t>
  </si>
  <si>
    <t>Sapien</t>
  </si>
  <si>
    <t>pecunio</t>
  </si>
  <si>
    <t>Pecunio</t>
  </si>
  <si>
    <t>purex</t>
  </si>
  <si>
    <t>Purex</t>
  </si>
  <si>
    <t>carlive-chain</t>
  </si>
  <si>
    <t>Carlive Chain</t>
  </si>
  <si>
    <t>newton-coin-project</t>
  </si>
  <si>
    <t>Newton Coin Project</t>
  </si>
  <si>
    <t>ejoy</t>
  </si>
  <si>
    <t>apollon</t>
  </si>
  <si>
    <t>Apollon</t>
  </si>
  <si>
    <t>empowr-coin</t>
  </si>
  <si>
    <t>savedroid</t>
  </si>
  <si>
    <t>veridocglobal</t>
  </si>
  <si>
    <t>VeriDocGlobal</t>
  </si>
  <si>
    <t>farmatrust</t>
  </si>
  <si>
    <t>FarmaTrust</t>
  </si>
  <si>
    <t>vitae</t>
  </si>
  <si>
    <t>Vitae</t>
  </si>
  <si>
    <t>TWIST</t>
  </si>
  <si>
    <t>twist</t>
  </si>
  <si>
    <t>Giant</t>
  </si>
  <si>
    <t>ethersocial</t>
  </si>
  <si>
    <t>Ethersocial</t>
  </si>
  <si>
    <t>SecureCloudCoin</t>
  </si>
  <si>
    <t>haracoin</t>
  </si>
  <si>
    <t>Haracoin</t>
  </si>
  <si>
    <t>netkoin</t>
  </si>
  <si>
    <t>bittwatt</t>
  </si>
  <si>
    <t>Bittwatt</t>
  </si>
  <si>
    <t>Ether Zero</t>
  </si>
  <si>
    <t>pigeoncoin</t>
  </si>
  <si>
    <t>Pigeoncoin</t>
  </si>
  <si>
    <t>horuspay</t>
  </si>
  <si>
    <t>HorusPay</t>
  </si>
  <si>
    <t>valuecybertoken</t>
  </si>
  <si>
    <t>ValueCyberToken</t>
  </si>
  <si>
    <t>graviocoin</t>
  </si>
  <si>
    <t>Graviocoin</t>
  </si>
  <si>
    <t>superedge</t>
  </si>
  <si>
    <t>SuperEdge</t>
  </si>
  <si>
    <t>aegeus</t>
  </si>
  <si>
    <t>Aegeus</t>
  </si>
  <si>
    <t>Compound Coin</t>
  </si>
  <si>
    <t>siacashcoin</t>
  </si>
  <si>
    <t>SiaCashCoin</t>
  </si>
  <si>
    <t>energi</t>
  </si>
  <si>
    <t>Energi</t>
  </si>
  <si>
    <t>Luna Stars</t>
  </si>
  <si>
    <t>Seal Network</t>
  </si>
  <si>
    <t>bbscoin</t>
  </si>
  <si>
    <t>BBSCoin</t>
  </si>
  <si>
    <t>DWS</t>
  </si>
  <si>
    <t>dws</t>
  </si>
  <si>
    <t>ong</t>
  </si>
  <si>
    <t>meetone</t>
  </si>
  <si>
    <t>MEET.ONE</t>
  </si>
  <si>
    <t>CottonCoin</t>
  </si>
  <si>
    <t>bitcoin-incognito</t>
  </si>
  <si>
    <t>Bitcoin Incognito</t>
  </si>
  <si>
    <t>obitan-chain</t>
  </si>
  <si>
    <t>Obitan Chain</t>
  </si>
  <si>
    <t>XTRD</t>
  </si>
  <si>
    <t>xtrd</t>
  </si>
  <si>
    <t>adultchain</t>
  </si>
  <si>
    <t>AdultChain</t>
  </si>
  <si>
    <t>CEDEX</t>
  </si>
  <si>
    <t>xriba</t>
  </si>
  <si>
    <t>Xriba</t>
  </si>
  <si>
    <t>escrowcoin</t>
  </si>
  <si>
    <t>EscrowCoin</t>
  </si>
  <si>
    <t>Lethean</t>
  </si>
  <si>
    <t>ORS Group</t>
  </si>
  <si>
    <t>yuki</t>
  </si>
  <si>
    <t>nuggets</t>
  </si>
  <si>
    <t>Nuggets</t>
  </si>
  <si>
    <t>TALAO</t>
  </si>
  <si>
    <t>talao</t>
  </si>
  <si>
    <t>consentium</t>
  </si>
  <si>
    <t>Consentium</t>
  </si>
  <si>
    <t>pitiscoin</t>
  </si>
  <si>
    <t>powercoin</t>
  </si>
  <si>
    <t>PWR Coin</t>
  </si>
  <si>
    <t>alttex</t>
  </si>
  <si>
    <t>Alttex</t>
  </si>
  <si>
    <t>lynx</t>
  </si>
  <si>
    <t>Lynx</t>
  </si>
  <si>
    <t>mithril-ore</t>
  </si>
  <si>
    <t>Mithril Ore</t>
  </si>
  <si>
    <t>arepacoin</t>
  </si>
  <si>
    <t>Arepacoin</t>
  </si>
  <si>
    <t>infinipay</t>
  </si>
  <si>
    <t>Infinipay</t>
  </si>
  <si>
    <t>mirq</t>
  </si>
  <si>
    <t>MIRQ</t>
  </si>
  <si>
    <t>latino-token</t>
  </si>
  <si>
    <t>Latino Token</t>
  </si>
  <si>
    <t>excaliburcoin</t>
  </si>
  <si>
    <t>Excaliburcoin</t>
  </si>
  <si>
    <t>centaure</t>
  </si>
  <si>
    <t>Centaure</t>
  </si>
  <si>
    <t>dragonglass</t>
  </si>
  <si>
    <t>Dragonglass</t>
  </si>
  <si>
    <t>mero</t>
  </si>
  <si>
    <t>Mero</t>
  </si>
  <si>
    <t>highcoin</t>
  </si>
  <si>
    <t>C2C System</t>
  </si>
  <si>
    <t>ferron</t>
  </si>
  <si>
    <t>Ferron</t>
  </si>
  <si>
    <t>blockpass</t>
  </si>
  <si>
    <t>Blockpass</t>
  </si>
  <si>
    <t>hero</t>
  </si>
  <si>
    <t>proud-money</t>
  </si>
  <si>
    <t>orbis-token</t>
  </si>
  <si>
    <t>Orbis Token</t>
  </si>
  <si>
    <t>galaxy-esolutions</t>
  </si>
  <si>
    <t>Galaxy eSolutions</t>
  </si>
  <si>
    <t>super-game-chain</t>
  </si>
  <si>
    <t>Super Game Chain</t>
  </si>
  <si>
    <t>salpay</t>
  </si>
  <si>
    <t>SalPay</t>
  </si>
  <si>
    <t>fcoin-token</t>
  </si>
  <si>
    <t>FCoin Token</t>
  </si>
  <si>
    <t>rocket-pool</t>
  </si>
  <si>
    <t>Rocket Pool</t>
  </si>
  <si>
    <t>kwhcoin</t>
  </si>
  <si>
    <t>coinsuper-ecosystem-network</t>
  </si>
  <si>
    <t>Coinsuper Ecosystem Network</t>
  </si>
  <si>
    <t>rentledger</t>
  </si>
  <si>
    <t>Rentledger</t>
  </si>
  <si>
    <t>abcc-token</t>
  </si>
  <si>
    <t>ABCC Token</t>
  </si>
  <si>
    <t>coinex-token</t>
  </si>
  <si>
    <t>CoinEx Token</t>
  </si>
  <si>
    <t>linfinity</t>
  </si>
  <si>
    <t>Linfinity</t>
  </si>
  <si>
    <t>dacsee</t>
  </si>
  <si>
    <t>Bitcoin SV</t>
  </si>
  <si>
    <t>usd-coin</t>
  </si>
  <si>
    <t>USD Coin</t>
  </si>
  <si>
    <t>gemini-dollar</t>
  </si>
  <si>
    <t>Gemini Dollar</t>
  </si>
  <si>
    <t>HyperCash</t>
  </si>
  <si>
    <t>Crypto.com</t>
  </si>
  <si>
    <t>Zcoin</t>
  </si>
  <si>
    <t>enigma</t>
  </si>
  <si>
    <t>etheera</t>
  </si>
  <si>
    <t>Etheera</t>
  </si>
  <si>
    <t>Optimal Shelf Availability Token</t>
  </si>
  <si>
    <t>box-token</t>
  </si>
  <si>
    <t>BOX Token</t>
  </si>
  <si>
    <t>buggyra-coin-zero</t>
  </si>
  <si>
    <t>Buggyra Coin Zero</t>
  </si>
  <si>
    <t>AMO Coin</t>
  </si>
  <si>
    <t>tronclassic</t>
  </si>
  <si>
    <t>eternal-token</t>
  </si>
  <si>
    <t>rotharium</t>
  </si>
  <si>
    <t>Rotharium</t>
  </si>
  <si>
    <t>Darico Ecosystem Coin</t>
  </si>
  <si>
    <t>fantom</t>
  </si>
  <si>
    <t>Fantom</t>
  </si>
  <si>
    <t>Insolar</t>
  </si>
  <si>
    <t>truedeck</t>
  </si>
  <si>
    <t>TrueDeck</t>
  </si>
  <si>
    <t>humanscape</t>
  </si>
  <si>
    <t>Humanscape</t>
  </si>
  <si>
    <t>free-coin</t>
  </si>
  <si>
    <t>playgroundz</t>
  </si>
  <si>
    <t>Playgroundz</t>
  </si>
  <si>
    <t>metadium</t>
  </si>
  <si>
    <t>Metadium</t>
  </si>
  <si>
    <t>ecoreal-estate</t>
  </si>
  <si>
    <t>Ecoreal Estate</t>
  </si>
  <si>
    <t>daps-token</t>
  </si>
  <si>
    <t>DAPS Token</t>
  </si>
  <si>
    <t>WeShow Token</t>
  </si>
  <si>
    <t>robotina</t>
  </si>
  <si>
    <t>Robotina</t>
  </si>
  <si>
    <t>business-credit-alliance-chain</t>
  </si>
  <si>
    <t>Business Credit Alliance Chain</t>
  </si>
  <si>
    <t>xel</t>
  </si>
  <si>
    <t>safeinsure</t>
  </si>
  <si>
    <t>SafeInsure</t>
  </si>
  <si>
    <t>BANKEX</t>
  </si>
  <si>
    <t>Vetri</t>
  </si>
  <si>
    <t>liquidity-network</t>
  </si>
  <si>
    <t>Liquidity Network</t>
  </si>
  <si>
    <t>breezecoin</t>
  </si>
  <si>
    <t>Breezecoin</t>
  </si>
  <si>
    <t>yeed</t>
  </si>
  <si>
    <t>SUQA</t>
  </si>
  <si>
    <t>suqa</t>
  </si>
  <si>
    <t>snetwork</t>
  </si>
  <si>
    <t>Snetwork</t>
  </si>
  <si>
    <t>six</t>
  </si>
  <si>
    <t>ulord</t>
  </si>
  <si>
    <t>Ulord</t>
  </si>
  <si>
    <t>howdoo</t>
  </si>
  <si>
    <t>Howdoo</t>
  </si>
  <si>
    <t>birake</t>
  </si>
  <si>
    <t>Birake</t>
  </si>
  <si>
    <t>pedity</t>
  </si>
  <si>
    <t>Pedity</t>
  </si>
  <si>
    <t>tolar</t>
  </si>
  <si>
    <t>Tolar</t>
  </si>
  <si>
    <t>ifoods-chain</t>
  </si>
  <si>
    <t>Ifoods Chain</t>
  </si>
  <si>
    <t>puregold-token</t>
  </si>
  <si>
    <t>Puregold Token</t>
  </si>
  <si>
    <t>realtract</t>
  </si>
  <si>
    <t>RealTract</t>
  </si>
  <si>
    <t>Molecule</t>
  </si>
  <si>
    <t>paycent</t>
  </si>
  <si>
    <t>vites</t>
  </si>
  <si>
    <t>Vites</t>
  </si>
  <si>
    <t>ondori</t>
  </si>
  <si>
    <t>Ondori</t>
  </si>
  <si>
    <t>AirWire</t>
  </si>
  <si>
    <t>welltrado</t>
  </si>
  <si>
    <t>Welltrado</t>
  </si>
  <si>
    <t>menlo-one</t>
  </si>
  <si>
    <t>Menlo One</t>
  </si>
  <si>
    <t>tv-two</t>
  </si>
  <si>
    <t>TV-TWO</t>
  </si>
  <si>
    <t>formosa-financial</t>
  </si>
  <si>
    <t>Formosa Financial</t>
  </si>
  <si>
    <t>gravity</t>
  </si>
  <si>
    <t>Gravity</t>
  </si>
  <si>
    <t>ailink-token</t>
  </si>
  <si>
    <t>AiLink Token</t>
  </si>
  <si>
    <t>Snovian.Space</t>
  </si>
  <si>
    <t>evencoin</t>
  </si>
  <si>
    <t>EvenCoin</t>
  </si>
  <si>
    <t>jsecoin</t>
  </si>
  <si>
    <t>JSECOIN</t>
  </si>
  <si>
    <t>qchi</t>
  </si>
  <si>
    <t>QChi</t>
  </si>
  <si>
    <t>cpollo</t>
  </si>
  <si>
    <t>Cpollo</t>
  </si>
  <si>
    <t>kleros</t>
  </si>
  <si>
    <t>Kleros</t>
  </si>
  <si>
    <t>bethereum</t>
  </si>
  <si>
    <t>Bethereum</t>
  </si>
  <si>
    <t>Digital Asset Guarantee Token</t>
  </si>
  <si>
    <t>uchain</t>
  </si>
  <si>
    <t>UChain</t>
  </si>
  <si>
    <t>intervalue</t>
  </si>
  <si>
    <t>InterValue</t>
  </si>
  <si>
    <t>bettex-coin</t>
  </si>
  <si>
    <t>repme</t>
  </si>
  <si>
    <t>Repme</t>
  </si>
  <si>
    <t>genesisx</t>
  </si>
  <si>
    <t>GenesisX</t>
  </si>
  <si>
    <t>cyclean</t>
  </si>
  <si>
    <t>gainer</t>
  </si>
  <si>
    <t>Gainer</t>
  </si>
  <si>
    <t>snodecoin</t>
  </si>
  <si>
    <t>SnodeCoin</t>
  </si>
  <si>
    <t>GoHelpFund</t>
  </si>
  <si>
    <t>fire-lotto</t>
  </si>
  <si>
    <t>Fire Lotto</t>
  </si>
  <si>
    <t>iqeon</t>
  </si>
  <si>
    <t>IQeon</t>
  </si>
  <si>
    <t>IONChain</t>
  </si>
  <si>
    <t>smartofgiving</t>
  </si>
  <si>
    <t>smARTOFGIVING</t>
  </si>
  <si>
    <t>PENG</t>
  </si>
  <si>
    <t>bitcoen</t>
  </si>
  <si>
    <t>BitCoen</t>
  </si>
  <si>
    <t>shard</t>
  </si>
  <si>
    <t>sharpay</t>
  </si>
  <si>
    <t>Sharpay</t>
  </si>
  <si>
    <t>rapids</t>
  </si>
  <si>
    <t>Rapids</t>
  </si>
  <si>
    <t>modultrade</t>
  </si>
  <si>
    <t>ModulTrade</t>
  </si>
  <si>
    <t>Castle</t>
  </si>
  <si>
    <t>mindexcoin</t>
  </si>
  <si>
    <t>Mindexcoin</t>
  </si>
  <si>
    <t>ETHO</t>
  </si>
  <si>
    <t>ether-1</t>
  </si>
  <si>
    <t>Ether-1</t>
  </si>
  <si>
    <t>wixlar</t>
  </si>
  <si>
    <t>Wixlar</t>
  </si>
  <si>
    <t>absolute</t>
  </si>
  <si>
    <t>Absolute</t>
  </si>
  <si>
    <t>actinium</t>
  </si>
  <si>
    <t>Actinium</t>
  </si>
  <si>
    <t>project-coin</t>
  </si>
  <si>
    <t>Project Coin</t>
  </si>
  <si>
    <t>x-cash</t>
  </si>
  <si>
    <t>evimeria</t>
  </si>
  <si>
    <t>Evimeria</t>
  </si>
  <si>
    <t>cryptoflow</t>
  </si>
  <si>
    <t>exmr</t>
  </si>
  <si>
    <t>mmocoin</t>
  </si>
  <si>
    <t>MMOCoin</t>
  </si>
  <si>
    <t>MFIT</t>
  </si>
  <si>
    <t>auxilium</t>
  </si>
  <si>
    <t>Auxilium</t>
  </si>
  <si>
    <t>webchain</t>
  </si>
  <si>
    <t>Webchain</t>
  </si>
  <si>
    <t>bloc-money</t>
  </si>
  <si>
    <t>eunomia</t>
  </si>
  <si>
    <t>EUNOMIA</t>
  </si>
  <si>
    <t>masternet</t>
  </si>
  <si>
    <t>bitmoney</t>
  </si>
  <si>
    <t>BitMoney</t>
  </si>
  <si>
    <t>crowdwiz</t>
  </si>
  <si>
    <t>CrowdWiz</t>
  </si>
  <si>
    <t>pyrexcoin</t>
  </si>
  <si>
    <t>PyrexCoin</t>
  </si>
  <si>
    <t>crea</t>
  </si>
  <si>
    <t>ndex</t>
  </si>
  <si>
    <t>nDEX</t>
  </si>
  <si>
    <t>HUZU</t>
  </si>
  <si>
    <t>huzu</t>
  </si>
  <si>
    <t>SCRIV</t>
  </si>
  <si>
    <t>beetle-coin</t>
  </si>
  <si>
    <t>Beetle Coin</t>
  </si>
  <si>
    <t>darextravel</t>
  </si>
  <si>
    <t>bunnytoken</t>
  </si>
  <si>
    <t>BunnyToken</t>
  </si>
  <si>
    <t>waletoken</t>
  </si>
  <si>
    <t>Waletoken</t>
  </si>
  <si>
    <t>cryptosoul</t>
  </si>
  <si>
    <t>CryptoSoul</t>
  </si>
  <si>
    <t>Teloscoin</t>
  </si>
  <si>
    <t>abulaba</t>
  </si>
  <si>
    <t>Abulaba</t>
  </si>
  <si>
    <t>phonecoin</t>
  </si>
  <si>
    <t>Phonecoin</t>
  </si>
  <si>
    <t>cybermusic</t>
  </si>
  <si>
    <t>CyberMusic</t>
  </si>
  <si>
    <t>bitcoinus</t>
  </si>
  <si>
    <t>Bitcoinus</t>
  </si>
  <si>
    <t>witchain</t>
  </si>
  <si>
    <t>WITChain</t>
  </si>
  <si>
    <t>neural-protocol</t>
  </si>
  <si>
    <t>Neural Protocol</t>
  </si>
  <si>
    <t>micromines</t>
  </si>
  <si>
    <t>Micromines</t>
  </si>
  <si>
    <t>sonder</t>
  </si>
  <si>
    <t>SONDER</t>
  </si>
  <si>
    <t>italian-lira</t>
  </si>
  <si>
    <t>Italian Lira</t>
  </si>
  <si>
    <t>mirai</t>
  </si>
  <si>
    <t>Mirai</t>
  </si>
  <si>
    <t>primestone</t>
  </si>
  <si>
    <t>PrimeStone</t>
  </si>
  <si>
    <t>crystal-token</t>
  </si>
  <si>
    <t>Crystal Token</t>
  </si>
  <si>
    <t>sub-invest</t>
  </si>
  <si>
    <t>Sub Invest</t>
  </si>
  <si>
    <t>zenswap-network-token</t>
  </si>
  <si>
    <t>Zenswap Network Token</t>
  </si>
  <si>
    <t>PAXEX</t>
  </si>
  <si>
    <t>paxex</t>
  </si>
  <si>
    <t>dinero</t>
  </si>
  <si>
    <t>Dinero</t>
  </si>
  <si>
    <t>cryptrust</t>
  </si>
  <si>
    <t>Cryptrust</t>
  </si>
  <si>
    <t>decentralized-asset-trading-platform</t>
  </si>
  <si>
    <t>Decentralized Asset Trading Platform</t>
  </si>
  <si>
    <t>bitether</t>
  </si>
  <si>
    <t>Bitether</t>
  </si>
  <si>
    <t>cyber-movie-chain</t>
  </si>
  <si>
    <t>Cyber Movie Chain</t>
  </si>
  <si>
    <t>azart</t>
  </si>
  <si>
    <t>Azart</t>
  </si>
  <si>
    <t>havy</t>
  </si>
  <si>
    <t>Havy</t>
  </si>
  <si>
    <t>gossipcoin</t>
  </si>
  <si>
    <t>Gossipcoin</t>
  </si>
  <si>
    <t>Joint Ventures</t>
  </si>
  <si>
    <t>ether-kingdoms-token</t>
  </si>
  <si>
    <t>Ether Kingdoms Token</t>
  </si>
  <si>
    <t>KUN</t>
  </si>
  <si>
    <t>kun</t>
  </si>
  <si>
    <t>insureum</t>
  </si>
  <si>
    <t>Insureum</t>
  </si>
  <si>
    <t>ubcoin-market</t>
  </si>
  <si>
    <t>Ubcoin Market</t>
  </si>
  <si>
    <t>cruisebit</t>
  </si>
  <si>
    <t>Cruisebit</t>
  </si>
  <si>
    <t>eristica</t>
  </si>
  <si>
    <t>Eristica</t>
  </si>
  <si>
    <t>adelphoi</t>
  </si>
  <si>
    <t>Adelphoi</t>
  </si>
  <si>
    <t>mnpcoin</t>
  </si>
  <si>
    <t>MNPCoin</t>
  </si>
  <si>
    <t>nerves</t>
  </si>
  <si>
    <t>Nerves</t>
  </si>
  <si>
    <t>block-chain-com</t>
  </si>
  <si>
    <t>WELL</t>
  </si>
  <si>
    <t>well</t>
  </si>
  <si>
    <t>robet</t>
  </si>
  <si>
    <t>zest</t>
  </si>
  <si>
    <t>bitibu-coin</t>
  </si>
  <si>
    <t>Bitibu Coin</t>
  </si>
  <si>
    <t>simdaq</t>
  </si>
  <si>
    <t>SIMDAQ</t>
  </si>
  <si>
    <t>shping</t>
  </si>
  <si>
    <t>xchange</t>
  </si>
  <si>
    <t>Xchange</t>
  </si>
  <si>
    <t>cointogo</t>
  </si>
  <si>
    <t>CoinToGo</t>
  </si>
  <si>
    <t>iridium</t>
  </si>
  <si>
    <t>Iridium</t>
  </si>
  <si>
    <t>typerium</t>
  </si>
  <si>
    <t>Typerium</t>
  </si>
  <si>
    <t>knekted</t>
  </si>
  <si>
    <t>Knekted</t>
  </si>
  <si>
    <t>wispr</t>
  </si>
  <si>
    <t>Wispr</t>
  </si>
  <si>
    <t>idealcash</t>
  </si>
  <si>
    <t>Sola Token</t>
  </si>
  <si>
    <t>bitcoin-adult</t>
  </si>
  <si>
    <t>Bitcoin Adult</t>
  </si>
  <si>
    <t>Digiwage</t>
  </si>
  <si>
    <t>Atheios</t>
  </si>
  <si>
    <t>rpicoin</t>
  </si>
  <si>
    <t>RPICoin</t>
  </si>
  <si>
    <t>BLAST</t>
  </si>
  <si>
    <t>blast</t>
  </si>
  <si>
    <t>zoomba</t>
  </si>
  <si>
    <t>Zoomba</t>
  </si>
  <si>
    <t>eaglex</t>
  </si>
  <si>
    <t>EagleX</t>
  </si>
  <si>
    <t>IQ.cash</t>
  </si>
  <si>
    <t>carebit</t>
  </si>
  <si>
    <t>Carebit</t>
  </si>
  <si>
    <t>bzlcoin</t>
  </si>
  <si>
    <t>ibtc</t>
  </si>
  <si>
    <t>iBTC</t>
  </si>
  <si>
    <t>Escroco Emerald</t>
  </si>
  <si>
    <t>ezoow</t>
  </si>
  <si>
    <t>EZOOW</t>
  </si>
  <si>
    <t>steepcoin</t>
  </si>
  <si>
    <t>SteepCoin</t>
  </si>
  <si>
    <t>thunderstake</t>
  </si>
  <si>
    <t>Thunderstake</t>
  </si>
  <si>
    <t>pluracoin</t>
  </si>
  <si>
    <t>PluraCoin</t>
  </si>
  <si>
    <t>sakecoin</t>
  </si>
  <si>
    <t>SAKECOIN</t>
  </si>
  <si>
    <t>smartfox</t>
  </si>
  <si>
    <t>SmartFox</t>
  </si>
  <si>
    <t>CHEESE</t>
  </si>
  <si>
    <t>archetypal-network</t>
  </si>
  <si>
    <t>Archetypal Network</t>
  </si>
  <si>
    <t>uralscoin</t>
  </si>
  <si>
    <t>ragnarok</t>
  </si>
  <si>
    <t>Ragnarok</t>
  </si>
  <si>
    <t>alpha-coin</t>
  </si>
  <si>
    <t>Alpha Coin</t>
  </si>
  <si>
    <t>dietbitcoin</t>
  </si>
  <si>
    <t>ourcoin</t>
  </si>
  <si>
    <t>Ourcoin</t>
  </si>
  <si>
    <t>rocketcoin</t>
  </si>
  <si>
    <t>Rocketcoin</t>
  </si>
  <si>
    <t>simmitri</t>
  </si>
  <si>
    <t>Simmitri</t>
  </si>
  <si>
    <t>model-x-coin</t>
  </si>
  <si>
    <t>MODEL-X-coin</t>
  </si>
  <si>
    <t>benz</t>
  </si>
  <si>
    <t>Benz</t>
  </si>
  <si>
    <t>bitspace</t>
  </si>
  <si>
    <t>Bitspace</t>
  </si>
  <si>
    <t>zb</t>
  </si>
  <si>
    <t>the-midas-touch-gold</t>
  </si>
  <si>
    <t>The Midas Touch Gold</t>
  </si>
  <si>
    <t>DEX</t>
  </si>
  <si>
    <t>dex</t>
  </si>
  <si>
    <t>alibabacoin</t>
  </si>
  <si>
    <t>Alibabacoin</t>
  </si>
  <si>
    <t>bumo</t>
  </si>
  <si>
    <t>BUMO</t>
  </si>
  <si>
    <t>platincoin</t>
  </si>
  <si>
    <t>ATP</t>
  </si>
  <si>
    <t>atlas-protocol</t>
  </si>
  <si>
    <t>Atlas Protocol</t>
  </si>
  <si>
    <t>mir-coin</t>
  </si>
  <si>
    <t>MIR COIN</t>
  </si>
  <si>
    <t>microbitcoin</t>
  </si>
  <si>
    <t>MicroBitcoin</t>
  </si>
  <si>
    <t>shinechain</t>
  </si>
  <si>
    <t>ShineChain</t>
  </si>
  <si>
    <t>hyperquant</t>
  </si>
  <si>
    <t>HyperQuant</t>
  </si>
  <si>
    <t>vestchain</t>
  </si>
  <si>
    <t>VestChain</t>
  </si>
  <si>
    <t>game-stars</t>
  </si>
  <si>
    <t>Game Stars</t>
  </si>
  <si>
    <t>visionx</t>
  </si>
  <si>
    <t>VisionX</t>
  </si>
  <si>
    <t>palletone</t>
  </si>
  <si>
    <t>stacs</t>
  </si>
  <si>
    <t>bitup-token</t>
  </si>
  <si>
    <t>BitUP Token</t>
  </si>
  <si>
    <t>youlive-coin</t>
  </si>
  <si>
    <t>YouLive Coin</t>
  </si>
  <si>
    <t>foin</t>
  </si>
  <si>
    <t>MEX</t>
  </si>
  <si>
    <t>mex</t>
  </si>
  <si>
    <t>CARAT</t>
  </si>
  <si>
    <t>carat</t>
  </si>
  <si>
    <t>ti-value</t>
  </si>
  <si>
    <t>Ti-Value</t>
  </si>
  <si>
    <t>WXCOINS</t>
  </si>
  <si>
    <t>wizbl</t>
  </si>
  <si>
    <t>WIZBL</t>
  </si>
  <si>
    <t>darkpaycoin</t>
  </si>
  <si>
    <t>DarkPayCoin</t>
  </si>
  <si>
    <t>CariNet</t>
  </si>
  <si>
    <t>quasarcoin</t>
  </si>
  <si>
    <t>Quasarcoin</t>
  </si>
  <si>
    <t>vsportcoin</t>
  </si>
  <si>
    <t>vSportCoin</t>
  </si>
  <si>
    <t>BEAT</t>
  </si>
  <si>
    <t>beat</t>
  </si>
  <si>
    <t>shopzcoin</t>
  </si>
  <si>
    <t>ShopZcoin</t>
  </si>
  <si>
    <t>deex</t>
  </si>
  <si>
    <t>ilcoin</t>
  </si>
  <si>
    <t>ILCoin</t>
  </si>
  <si>
    <t>cryptaldash</t>
  </si>
  <si>
    <t>CryptalDash</t>
  </si>
  <si>
    <t>eosblack</t>
  </si>
  <si>
    <t>eosBLACK</t>
  </si>
  <si>
    <t>bitcoin-zero</t>
  </si>
  <si>
    <t>Bitcoin Zero</t>
  </si>
  <si>
    <t>tcoin</t>
  </si>
  <si>
    <t>gazecoin</t>
  </si>
  <si>
    <t>GazeCoin</t>
  </si>
  <si>
    <t>parkingo</t>
  </si>
  <si>
    <t>ParkinGo</t>
  </si>
  <si>
    <t>delizia</t>
  </si>
  <si>
    <t>Delizia</t>
  </si>
  <si>
    <t>etherinc</t>
  </si>
  <si>
    <t>EtherInc</t>
  </si>
  <si>
    <t>ANON</t>
  </si>
  <si>
    <t>anon</t>
  </si>
  <si>
    <t>coin2play</t>
  </si>
  <si>
    <t>Coin2Play</t>
  </si>
  <si>
    <t>spendcoin</t>
  </si>
  <si>
    <t>Spendcoin</t>
  </si>
  <si>
    <t>incodium</t>
  </si>
  <si>
    <t>Incodium</t>
  </si>
  <si>
    <t>MEDIBIT</t>
  </si>
  <si>
    <t>medibit</t>
  </si>
  <si>
    <t>atidium</t>
  </si>
  <si>
    <t>nerva</t>
  </si>
  <si>
    <t>Nerva</t>
  </si>
  <si>
    <t>Commerce Data Connection</t>
  </si>
  <si>
    <t>future1coin</t>
  </si>
  <si>
    <t>helper-search-token</t>
  </si>
  <si>
    <t>Helper Search Token</t>
  </si>
  <si>
    <t>Invictus Hyperion Fund</t>
  </si>
  <si>
    <t>savenode</t>
  </si>
  <si>
    <t>Noir</t>
  </si>
  <si>
    <t>MobilinkToken</t>
  </si>
  <si>
    <t>pandemia</t>
  </si>
  <si>
    <t>Pandemia</t>
  </si>
  <si>
    <t>x12-coin</t>
  </si>
  <si>
    <t>X12 Coin</t>
  </si>
  <si>
    <t>ethereum-meta</t>
  </si>
  <si>
    <t>Ethereum Meta</t>
  </si>
  <si>
    <t>cobrabytes</t>
  </si>
  <si>
    <t>Cobrabytes</t>
  </si>
  <si>
    <t>traid</t>
  </si>
  <si>
    <t>Traid</t>
  </si>
  <si>
    <t>hondaiscoin</t>
  </si>
  <si>
    <t>HondaisCoin</t>
  </si>
  <si>
    <t>omencoin</t>
  </si>
  <si>
    <t>OmenCoin</t>
  </si>
  <si>
    <t>cardbuyers</t>
  </si>
  <si>
    <t>posscoin</t>
  </si>
  <si>
    <t>Posscoin</t>
  </si>
  <si>
    <t>civitas</t>
  </si>
  <si>
    <t>Civitas</t>
  </si>
  <si>
    <t>labh-coin</t>
  </si>
  <si>
    <t>Labh Coin</t>
  </si>
  <si>
    <t>valuto</t>
  </si>
  <si>
    <t>Valuto</t>
  </si>
  <si>
    <t>cmitcoin</t>
  </si>
  <si>
    <t>CMITCOIN</t>
  </si>
  <si>
    <t>plusonecoin</t>
  </si>
  <si>
    <t>PlusOneCoin</t>
  </si>
  <si>
    <t>vestoria</t>
  </si>
  <si>
    <t>Vestoria</t>
  </si>
  <si>
    <t>giga</t>
  </si>
  <si>
    <t>GIGA</t>
  </si>
  <si>
    <t>crypto-improvement-fund</t>
  </si>
  <si>
    <t>Crypto Improvement Fund</t>
  </si>
  <si>
    <t>bffdoom</t>
  </si>
  <si>
    <t>BFFDoom</t>
  </si>
  <si>
    <t>allcoin</t>
  </si>
  <si>
    <t>emaratcoin</t>
  </si>
  <si>
    <t>EmaratCoin</t>
  </si>
  <si>
    <t>agrolot</t>
  </si>
  <si>
    <t>ztcoin</t>
  </si>
  <si>
    <t>ZTCoin</t>
  </si>
  <si>
    <t>dragon-token</t>
  </si>
  <si>
    <t>Dragon Token</t>
  </si>
  <si>
    <t>obxcoin</t>
  </si>
  <si>
    <t>OBXcoin</t>
  </si>
  <si>
    <t>APOT</t>
  </si>
  <si>
    <t>apot</t>
  </si>
  <si>
    <t>Bgogo Token</t>
  </si>
  <si>
    <t>Column1.id</t>
  </si>
  <si>
    <t>btc</t>
  </si>
  <si>
    <t>eth</t>
  </si>
  <si>
    <t>xrp</t>
  </si>
  <si>
    <t>xmr</t>
  </si>
  <si>
    <t>bch</t>
  </si>
  <si>
    <t>xlm</t>
  </si>
  <si>
    <t>ltc</t>
  </si>
  <si>
    <t>trx</t>
  </si>
  <si>
    <t>zec</t>
  </si>
  <si>
    <t>ada</t>
  </si>
  <si>
    <t>bnb</t>
  </si>
  <si>
    <t>binancecoin</t>
  </si>
  <si>
    <t>etc</t>
  </si>
  <si>
    <t>miota</t>
  </si>
  <si>
    <t>doge</t>
  </si>
  <si>
    <t>zrx</t>
  </si>
  <si>
    <t>ont</t>
  </si>
  <si>
    <t>lsk</t>
  </si>
  <si>
    <t>bts</t>
  </si>
  <si>
    <t>gnt</t>
  </si>
  <si>
    <t>golem</t>
  </si>
  <si>
    <t>icx</t>
  </si>
  <si>
    <t>ae</t>
  </si>
  <si>
    <t>omg</t>
  </si>
  <si>
    <t>OmiseGo</t>
  </si>
  <si>
    <t>bat</t>
  </si>
  <si>
    <t>xem</t>
  </si>
  <si>
    <t>xvg</t>
  </si>
  <si>
    <t>zil</t>
  </si>
  <si>
    <t>elf</t>
  </si>
  <si>
    <t>vet</t>
  </si>
  <si>
    <t>btm</t>
  </si>
  <si>
    <t>nas</t>
  </si>
  <si>
    <t>nebulas</t>
  </si>
  <si>
    <t>rep</t>
  </si>
  <si>
    <t>sbd</t>
  </si>
  <si>
    <t>poly</t>
  </si>
  <si>
    <t>Polymath Network</t>
  </si>
  <si>
    <t>rvn</t>
  </si>
  <si>
    <t>dcr</t>
  </si>
  <si>
    <t>dgb</t>
  </si>
  <si>
    <t>btg</t>
  </si>
  <si>
    <t>link</t>
  </si>
  <si>
    <t>ChainLink</t>
  </si>
  <si>
    <t>fct</t>
  </si>
  <si>
    <t>iost</t>
  </si>
  <si>
    <t>knc</t>
  </si>
  <si>
    <t>rdn</t>
  </si>
  <si>
    <t>raiden-network</t>
  </si>
  <si>
    <t>nxs</t>
  </si>
  <si>
    <t>qkc</t>
  </si>
  <si>
    <t>quark-chain</t>
  </si>
  <si>
    <t>maid</t>
  </si>
  <si>
    <t>sky</t>
  </si>
  <si>
    <t>etp</t>
  </si>
  <si>
    <t>metaverse-etp</t>
  </si>
  <si>
    <t>xzc</t>
  </si>
  <si>
    <t>eng</t>
  </si>
  <si>
    <t>hot</t>
  </si>
  <si>
    <t>holotoken</t>
  </si>
  <si>
    <t>strat</t>
  </si>
  <si>
    <t>snm</t>
  </si>
  <si>
    <t>grs</t>
  </si>
  <si>
    <t>etn</t>
  </si>
  <si>
    <t>nebl</t>
  </si>
  <si>
    <t>bnt</t>
  </si>
  <si>
    <t>Bancor Network Token</t>
  </si>
  <si>
    <t>rdd</t>
  </si>
  <si>
    <t>Reddcoin</t>
  </si>
  <si>
    <t>btcp</t>
  </si>
  <si>
    <t>xtz</t>
  </si>
  <si>
    <t>rhoc</t>
  </si>
  <si>
    <t>bcn</t>
  </si>
  <si>
    <t>bytecoin</t>
  </si>
  <si>
    <t>vtc</t>
  </si>
  <si>
    <t>kmd</t>
  </si>
  <si>
    <t>mona</t>
  </si>
  <si>
    <t>ins</t>
  </si>
  <si>
    <t>req</t>
  </si>
  <si>
    <t>ppc</t>
  </si>
  <si>
    <t>lbc</t>
  </si>
  <si>
    <t>lbry-credits</t>
  </si>
  <si>
    <t>gxs</t>
  </si>
  <si>
    <t>rcn</t>
  </si>
  <si>
    <t>part</t>
  </si>
  <si>
    <t>nav</t>
  </si>
  <si>
    <t>zen</t>
  </si>
  <si>
    <t>act</t>
  </si>
  <si>
    <t>sys</t>
  </si>
  <si>
    <t>tomo</t>
  </si>
  <si>
    <t>simple-token</t>
  </si>
  <si>
    <t>emc</t>
  </si>
  <si>
    <t>EmerCoin</t>
  </si>
  <si>
    <t>mana</t>
  </si>
  <si>
    <t>mln</t>
  </si>
  <si>
    <t>swt</t>
  </si>
  <si>
    <t>gbyte</t>
  </si>
  <si>
    <t>wan</t>
  </si>
  <si>
    <t>SelfKey</t>
  </si>
  <si>
    <t>tusd</t>
  </si>
  <si>
    <t>true-usd</t>
  </si>
  <si>
    <t>drgn</t>
  </si>
  <si>
    <t>qrl</t>
  </si>
  <si>
    <t>bos</t>
  </si>
  <si>
    <t>boscoin-2</t>
  </si>
  <si>
    <t>ant</t>
  </si>
  <si>
    <t>trtl</t>
  </si>
  <si>
    <t>TurtleCoin</t>
  </si>
  <si>
    <t>iexec-rlc</t>
  </si>
  <si>
    <t>nmc</t>
  </si>
  <si>
    <t>dgd</t>
  </si>
  <si>
    <t>mft</t>
  </si>
  <si>
    <t>bcd</t>
  </si>
  <si>
    <t>dnt</t>
  </si>
  <si>
    <t>enj</t>
  </si>
  <si>
    <t>enjincoin</t>
  </si>
  <si>
    <t>nim</t>
  </si>
  <si>
    <t>nimiq-2</t>
  </si>
  <si>
    <t>nos</t>
  </si>
  <si>
    <t>nOS</t>
  </si>
  <si>
    <t>smart</t>
  </si>
  <si>
    <t>trac</t>
  </si>
  <si>
    <t>ela</t>
  </si>
  <si>
    <t>srn</t>
  </si>
  <si>
    <t>Sirin Labs Token</t>
  </si>
  <si>
    <t>ncash</t>
  </si>
  <si>
    <t>card</t>
  </si>
  <si>
    <t>zcl</t>
  </si>
  <si>
    <t>Zclassic</t>
  </si>
  <si>
    <t>sphtx</t>
  </si>
  <si>
    <t>hc</t>
  </si>
  <si>
    <t>agi</t>
  </si>
  <si>
    <t>ftc</t>
  </si>
  <si>
    <t>go</t>
  </si>
  <si>
    <t>gno</t>
  </si>
  <si>
    <t>gnosis</t>
  </si>
  <si>
    <t>dmt</t>
  </si>
  <si>
    <t>hyc</t>
  </si>
  <si>
    <t>Hycon</t>
  </si>
  <si>
    <t>poe</t>
  </si>
  <si>
    <t>onion</t>
  </si>
  <si>
    <t>tau</t>
  </si>
  <si>
    <t>block</t>
  </si>
  <si>
    <t>lend</t>
  </si>
  <si>
    <t>crw</t>
  </si>
  <si>
    <t>apl</t>
  </si>
  <si>
    <t>apollo</t>
  </si>
  <si>
    <t>Apollo</t>
  </si>
  <si>
    <t>met</t>
  </si>
  <si>
    <t>loom</t>
  </si>
  <si>
    <t>theta</t>
  </si>
  <si>
    <t>Theta Network</t>
  </si>
  <si>
    <t>pasc</t>
  </si>
  <si>
    <t>pascalcoin</t>
  </si>
  <si>
    <t>Pascalcoin</t>
  </si>
  <si>
    <t>uuu</t>
  </si>
  <si>
    <t>nlg</t>
  </si>
  <si>
    <t>xcp</t>
  </si>
  <si>
    <t>adx</t>
  </si>
  <si>
    <t>adex</t>
  </si>
  <si>
    <t>loki-network</t>
  </si>
  <si>
    <t>Loki Network</t>
  </si>
  <si>
    <t>via</t>
  </si>
  <si>
    <t>rte</t>
  </si>
  <si>
    <t>cofi</t>
  </si>
  <si>
    <t>dav</t>
  </si>
  <si>
    <t>DAV Network</t>
  </si>
  <si>
    <t>hydro</t>
  </si>
  <si>
    <t>btx</t>
  </si>
  <si>
    <t>lrc</t>
  </si>
  <si>
    <t>xpm</t>
  </si>
  <si>
    <t>la</t>
  </si>
  <si>
    <t>wicc</t>
  </si>
  <si>
    <t>time</t>
  </si>
  <si>
    <t>usdc</t>
  </si>
  <si>
    <t>bcpt</t>
  </si>
  <si>
    <t>blockmason-credit-protocol</t>
  </si>
  <si>
    <t>xsn</t>
  </si>
  <si>
    <t>abt</t>
  </si>
  <si>
    <t>clo</t>
  </si>
  <si>
    <t>callisto</t>
  </si>
  <si>
    <t>bsv</t>
  </si>
  <si>
    <t>bitcoin-cash-sv</t>
  </si>
  <si>
    <t>lun</t>
  </si>
  <si>
    <t>sngls</t>
  </si>
  <si>
    <t>bis</t>
  </si>
  <si>
    <t>blt</t>
  </si>
  <si>
    <t>bloom</t>
  </si>
  <si>
    <t>atl</t>
  </si>
  <si>
    <t>Atlant</t>
  </si>
  <si>
    <t>blz</t>
  </si>
  <si>
    <t>appc</t>
  </si>
  <si>
    <t>net</t>
  </si>
  <si>
    <t>amb</t>
  </si>
  <si>
    <t>xhv</t>
  </si>
  <si>
    <t>haven</t>
  </si>
  <si>
    <t>Haven</t>
  </si>
  <si>
    <t>bwk</t>
  </si>
  <si>
    <t>xdag</t>
  </si>
  <si>
    <t>dagger</t>
  </si>
  <si>
    <t>Dagger</t>
  </si>
  <si>
    <t>xdn</t>
  </si>
  <si>
    <t>bix</t>
  </si>
  <si>
    <t>qsp</t>
  </si>
  <si>
    <t>vrc</t>
  </si>
  <si>
    <t>dov</t>
  </si>
  <si>
    <t>box</t>
  </si>
  <si>
    <t>Red</t>
  </si>
  <si>
    <t>hvn</t>
  </si>
  <si>
    <t>hive</t>
  </si>
  <si>
    <t>Hiveterminal token</t>
  </si>
  <si>
    <t>grc</t>
  </si>
  <si>
    <t>gridcoin-research</t>
  </si>
  <si>
    <t>Gridcoin</t>
  </si>
  <si>
    <t>Vite</t>
  </si>
  <si>
    <t>lba</t>
  </si>
  <si>
    <t>trst</t>
  </si>
  <si>
    <t>wetrust</t>
  </si>
  <si>
    <t>music</t>
  </si>
  <si>
    <t>xas</t>
  </si>
  <si>
    <t>emc2</t>
  </si>
  <si>
    <t>xmy</t>
  </si>
  <si>
    <t>myriadcoin</t>
  </si>
  <si>
    <t>npxs</t>
  </si>
  <si>
    <t>sumo</t>
  </si>
  <si>
    <t>bay</t>
  </si>
  <si>
    <t>mot</t>
  </si>
  <si>
    <t>xp</t>
  </si>
  <si>
    <t>bkx</t>
  </si>
  <si>
    <t>mith</t>
  </si>
  <si>
    <t>eca</t>
  </si>
  <si>
    <t>dev</t>
  </si>
  <si>
    <t>Deviant Coin</t>
  </si>
  <si>
    <t>blk</t>
  </si>
  <si>
    <t>dec</t>
  </si>
  <si>
    <t>darico</t>
  </si>
  <si>
    <t>nix-platform</t>
  </si>
  <si>
    <t>msr</t>
  </si>
  <si>
    <t>cmt</t>
  </si>
  <si>
    <t>sc</t>
  </si>
  <si>
    <t>neu</t>
  </si>
  <si>
    <t>leo</t>
  </si>
  <si>
    <t>wpr</t>
  </si>
  <si>
    <t>brd</t>
  </si>
  <si>
    <t>cob</t>
  </si>
  <si>
    <t>$pac</t>
  </si>
  <si>
    <t>nex</t>
  </si>
  <si>
    <t>neon-exchange</t>
  </si>
  <si>
    <t>Neon Exchange</t>
  </si>
  <si>
    <t>gvt</t>
  </si>
  <si>
    <t>bbr</t>
  </si>
  <si>
    <t>btcz</t>
  </si>
  <si>
    <t>colx</t>
  </si>
  <si>
    <t>colossuscoinxt</t>
  </si>
  <si>
    <t>mnx</t>
  </si>
  <si>
    <t>let</t>
  </si>
  <si>
    <t>Linkeye</t>
  </si>
  <si>
    <t>phr</t>
  </si>
  <si>
    <t>xin</t>
  </si>
  <si>
    <t>etz</t>
  </si>
  <si>
    <t>etherzero</t>
  </si>
  <si>
    <t>usdt</t>
  </si>
  <si>
    <t>xby</t>
  </si>
  <si>
    <t>XtraBYtes</t>
  </si>
  <si>
    <t>yggdrash</t>
  </si>
  <si>
    <t>Yggdrash</t>
  </si>
  <si>
    <t>ut</t>
  </si>
  <si>
    <t>nrve</t>
  </si>
  <si>
    <t>cnd</t>
  </si>
  <si>
    <t>adt</t>
  </si>
  <si>
    <t>onl</t>
  </si>
  <si>
    <t>xspec</t>
  </si>
  <si>
    <t>aro</t>
  </si>
  <si>
    <t>ok</t>
  </si>
  <si>
    <t>utk</t>
  </si>
  <si>
    <t>bto</t>
  </si>
  <si>
    <t>ardr</t>
  </si>
  <si>
    <t>zxc</t>
  </si>
  <si>
    <t>phx</t>
  </si>
  <si>
    <t>dlt</t>
  </si>
  <si>
    <t>agrello</t>
  </si>
  <si>
    <t>pnk</t>
  </si>
  <si>
    <t>fuel</t>
  </si>
  <si>
    <t>bnty</t>
  </si>
  <si>
    <t>poa</t>
  </si>
  <si>
    <t>ast</t>
  </si>
  <si>
    <t>r</t>
  </si>
  <si>
    <t>iop</t>
  </si>
  <si>
    <t>bee</t>
  </si>
  <si>
    <t>wtc</t>
  </si>
  <si>
    <t>dnr</t>
  </si>
  <si>
    <t>denarius</t>
  </si>
  <si>
    <t>utnp</t>
  </si>
  <si>
    <t>pax</t>
  </si>
  <si>
    <t>paxos-standard</t>
  </si>
  <si>
    <t>Paxos Standard</t>
  </si>
  <si>
    <t>like</t>
  </si>
  <si>
    <t>lux</t>
  </si>
  <si>
    <t>vib</t>
  </si>
  <si>
    <t>ors</t>
  </si>
  <si>
    <t>xnk</t>
  </si>
  <si>
    <t>sub</t>
  </si>
  <si>
    <t>hmq</t>
  </si>
  <si>
    <t>pma</t>
  </si>
  <si>
    <t>arn</t>
  </si>
  <si>
    <t>ctxc</t>
  </si>
  <si>
    <t>bbo</t>
  </si>
  <si>
    <t>bigbom-eco</t>
  </si>
  <si>
    <t>powr</t>
  </si>
  <si>
    <t>dtx</t>
  </si>
  <si>
    <t>databroker-dao</t>
  </si>
  <si>
    <t>DaTa eXchange Token</t>
  </si>
  <si>
    <t>openanx</t>
  </si>
  <si>
    <t>OpenANX</t>
  </si>
  <si>
    <t>scr</t>
  </si>
  <si>
    <t>scorum</t>
  </si>
  <si>
    <t>Scorum</t>
  </si>
  <si>
    <t>sib</t>
  </si>
  <si>
    <t>veri</t>
  </si>
  <si>
    <t>tosc</t>
  </si>
  <si>
    <t>t-os</t>
  </si>
  <si>
    <t>T.OS</t>
  </si>
  <si>
    <t>abl</t>
  </si>
  <si>
    <t>airbloc-protocol</t>
  </si>
  <si>
    <t>ebtc</t>
  </si>
  <si>
    <t>ebitcoin</t>
  </si>
  <si>
    <t>shl</t>
  </si>
  <si>
    <t>tix</t>
  </si>
  <si>
    <t>lif</t>
  </si>
  <si>
    <t>meme</t>
  </si>
  <si>
    <t>Memetic</t>
  </si>
  <si>
    <t>fsn</t>
  </si>
  <si>
    <t>FUSION</t>
  </si>
  <si>
    <t>olt</t>
  </si>
  <si>
    <t>one-ledger</t>
  </si>
  <si>
    <t>cloak</t>
  </si>
  <si>
    <t>Cloakcoin</t>
  </si>
  <si>
    <t>ht</t>
  </si>
  <si>
    <t>etnx</t>
  </si>
  <si>
    <t>electronero</t>
  </si>
  <si>
    <t>Electronero</t>
  </si>
  <si>
    <t>mgo</t>
  </si>
  <si>
    <t>chx</t>
  </si>
  <si>
    <t>chainium</t>
  </si>
  <si>
    <t>usnbt</t>
  </si>
  <si>
    <t>gen</t>
  </si>
  <si>
    <t>dmd</t>
  </si>
  <si>
    <t>nct</t>
  </si>
  <si>
    <t>uno</t>
  </si>
  <si>
    <t>cs</t>
  </si>
  <si>
    <t>CREDITS</t>
  </si>
  <si>
    <t>tnb</t>
  </si>
  <si>
    <t>nyc</t>
  </si>
  <si>
    <t>tky</t>
  </si>
  <si>
    <t>mtn</t>
  </si>
  <si>
    <t>medicalchain</t>
  </si>
  <si>
    <t>pay</t>
  </si>
  <si>
    <t>thc</t>
  </si>
  <si>
    <t>hempcoin-thc</t>
  </si>
  <si>
    <t>Hempcoin</t>
  </si>
  <si>
    <t>herc</t>
  </si>
  <si>
    <t>hercules</t>
  </si>
  <si>
    <t>Hercules</t>
  </si>
  <si>
    <t>ntrn</t>
  </si>
  <si>
    <t>loc</t>
  </si>
  <si>
    <t>lcc</t>
  </si>
  <si>
    <t>lpc</t>
  </si>
  <si>
    <t>LightPayCoin</t>
  </si>
  <si>
    <t>dta</t>
  </si>
  <si>
    <t>dbet</t>
  </si>
  <si>
    <t>decentbet</t>
  </si>
  <si>
    <t>mth</t>
  </si>
  <si>
    <t>vrm</t>
  </si>
  <si>
    <t>pst</t>
  </si>
  <si>
    <t>oxbitcoin</t>
  </si>
  <si>
    <t>fun</t>
  </si>
  <si>
    <t>cvc</t>
  </si>
  <si>
    <t>xnv</t>
  </si>
  <si>
    <t>san</t>
  </si>
  <si>
    <t>santiment-network-token</t>
  </si>
  <si>
    <t>upp</t>
  </si>
  <si>
    <t>ryo</t>
  </si>
  <si>
    <t>vee</t>
  </si>
  <si>
    <t>xpx</t>
  </si>
  <si>
    <t>kb3</t>
  </si>
  <si>
    <t>1st</t>
  </si>
  <si>
    <t>first-blood</t>
  </si>
  <si>
    <t>First Blood</t>
  </si>
  <si>
    <t>man</t>
  </si>
  <si>
    <t>ftm</t>
  </si>
  <si>
    <t>bbp</t>
  </si>
  <si>
    <t>cv</t>
  </si>
  <si>
    <t>ode</t>
  </si>
  <si>
    <t>cln</t>
  </si>
  <si>
    <t>colu</t>
  </si>
  <si>
    <t>krb</t>
  </si>
  <si>
    <t>tel</t>
  </si>
  <si>
    <t>xsc</t>
  </si>
  <si>
    <t>hyperspace</t>
  </si>
  <si>
    <t>Hyperspace</t>
  </si>
  <si>
    <t>bmc</t>
  </si>
  <si>
    <t>blackmoon-crypto</t>
  </si>
  <si>
    <t>Blackmoon Crypto</t>
  </si>
  <si>
    <t>itt</t>
  </si>
  <si>
    <t>intelligent-trading-tech</t>
  </si>
  <si>
    <t>xuc</t>
  </si>
  <si>
    <t>mod</t>
  </si>
  <si>
    <t>xmx</t>
  </si>
  <si>
    <t>star</t>
  </si>
  <si>
    <t>tnt</t>
  </si>
  <si>
    <t>bot</t>
  </si>
  <si>
    <t>xpat</t>
  </si>
  <si>
    <t>pangea</t>
  </si>
  <si>
    <t>Pangea Arbitration Token (Bitnation)</t>
  </si>
  <si>
    <t>ecc</t>
  </si>
  <si>
    <t>vtho</t>
  </si>
  <si>
    <t>gup</t>
  </si>
  <si>
    <t>matchpool</t>
  </si>
  <si>
    <t>Guppy</t>
  </si>
  <si>
    <t>lthn</t>
  </si>
  <si>
    <t>intensecoin</t>
  </si>
  <si>
    <t>cure</t>
  </si>
  <si>
    <t>hqx</t>
  </si>
  <si>
    <t>gto</t>
  </si>
  <si>
    <t>swftc</t>
  </si>
  <si>
    <t>efyt</t>
  </si>
  <si>
    <t>bez</t>
  </si>
  <si>
    <t>marks</t>
  </si>
  <si>
    <t>abyss</t>
  </si>
  <si>
    <t>acc</t>
  </si>
  <si>
    <t>eko</t>
  </si>
  <si>
    <t>edr</t>
  </si>
  <si>
    <t>endor</t>
  </si>
  <si>
    <t>Endor Protocol Token</t>
  </si>
  <si>
    <t>fair</t>
  </si>
  <si>
    <t>Faircoin</t>
  </si>
  <si>
    <t>heat</t>
  </si>
  <si>
    <t>moc</t>
  </si>
  <si>
    <t>nvc</t>
  </si>
  <si>
    <t>xyo</t>
  </si>
  <si>
    <t>drt</t>
  </si>
  <si>
    <t>ipsx</t>
  </si>
  <si>
    <t>ip-sharing-exchange</t>
  </si>
  <si>
    <t>amp</t>
  </si>
  <si>
    <t>gnx</t>
  </si>
  <si>
    <t>qnt</t>
  </si>
  <si>
    <t>quant-network</t>
  </si>
  <si>
    <t>tips</t>
  </si>
  <si>
    <t>Fedoracoin</t>
  </si>
  <si>
    <t>moon</t>
  </si>
  <si>
    <t>dcn</t>
  </si>
  <si>
    <t>cpx</t>
  </si>
  <si>
    <t>Apex Network</t>
  </si>
  <si>
    <t>note</t>
  </si>
  <si>
    <t>edg</t>
  </si>
  <si>
    <t>zb-token</t>
  </si>
  <si>
    <t>ZB Token</t>
  </si>
  <si>
    <t>bgg</t>
  </si>
  <si>
    <t>bgogo</t>
  </si>
  <si>
    <t>adh</t>
  </si>
  <si>
    <t>tzc</t>
  </si>
  <si>
    <t>max</t>
  </si>
  <si>
    <t>Maxcoin</t>
  </si>
  <si>
    <t>ban</t>
  </si>
  <si>
    <t>banano</t>
  </si>
  <si>
    <t>Banano</t>
  </si>
  <si>
    <t>zipt</t>
  </si>
  <si>
    <t>spc</t>
  </si>
  <si>
    <t>spacechain-erc-20</t>
  </si>
  <si>
    <t>SpaceChain (ERC-20)</t>
  </si>
  <si>
    <t>hpb</t>
  </si>
  <si>
    <t>dyn</t>
  </si>
  <si>
    <t>mvp</t>
  </si>
  <si>
    <t>trc</t>
  </si>
  <si>
    <t>capp</t>
  </si>
  <si>
    <t>kick</t>
  </si>
  <si>
    <t>aph</t>
  </si>
  <si>
    <t>ftt</t>
  </si>
  <si>
    <t>chsb</t>
  </si>
  <si>
    <t>sent</t>
  </si>
  <si>
    <t>sentinel-group</t>
  </si>
  <si>
    <t>qlc</t>
  </si>
  <si>
    <t>nsr</t>
  </si>
  <si>
    <t>xcel</t>
  </si>
  <si>
    <t>imt</t>
  </si>
  <si>
    <t>MoneyToken</t>
  </si>
  <si>
    <t>aur</t>
  </si>
  <si>
    <t>evx</t>
  </si>
  <si>
    <t>int</t>
  </si>
  <si>
    <t>b2x</t>
  </si>
  <si>
    <t>sixdomainchain</t>
  </si>
  <si>
    <t>SDChain</t>
  </si>
  <si>
    <t>drop</t>
  </si>
  <si>
    <t>ccx</t>
  </si>
  <si>
    <t>conceal</t>
  </si>
  <si>
    <t>Conceal</t>
  </si>
  <si>
    <t>wow</t>
  </si>
  <si>
    <t>wownero</t>
  </si>
  <si>
    <t>Wownero</t>
  </si>
  <si>
    <t>dgc</t>
  </si>
  <si>
    <t>gld</t>
  </si>
  <si>
    <t>Goldcoin</t>
  </si>
  <si>
    <t>skm</t>
  </si>
  <si>
    <t>sem</t>
  </si>
  <si>
    <t>cbt</t>
  </si>
  <si>
    <t>commerceblock-token</t>
  </si>
  <si>
    <t>CommerceBlock Token</t>
  </si>
  <si>
    <t>ic</t>
  </si>
  <si>
    <t>flp</t>
  </si>
  <si>
    <t>gameflip</t>
  </si>
  <si>
    <t>Gameflip</t>
  </si>
  <si>
    <t>kcs</t>
  </si>
  <si>
    <t>ubq</t>
  </si>
  <si>
    <t>mobi</t>
  </si>
  <si>
    <t>tbx</t>
  </si>
  <si>
    <t>ioc</t>
  </si>
  <si>
    <t>ugc</t>
  </si>
  <si>
    <t>nbr</t>
  </si>
  <si>
    <t>okb</t>
  </si>
  <si>
    <t>OKB</t>
  </si>
  <si>
    <t>hodl</t>
  </si>
  <si>
    <t>bu</t>
  </si>
  <si>
    <t>dgtx</t>
  </si>
  <si>
    <t>digitex-futures-exchange</t>
  </si>
  <si>
    <t>Digitex Futures Exchange</t>
  </si>
  <si>
    <t>buzz</t>
  </si>
  <si>
    <t>jse</t>
  </si>
  <si>
    <t>iq</t>
  </si>
  <si>
    <t>udoo</t>
  </si>
  <si>
    <t>uct</t>
  </si>
  <si>
    <t>ucot</t>
  </si>
  <si>
    <t>Ubique Chain of Things (UCOT)</t>
  </si>
  <si>
    <t>bpt</t>
  </si>
  <si>
    <t>fmf</t>
  </si>
  <si>
    <t>rmesh</t>
  </si>
  <si>
    <t>snc</t>
  </si>
  <si>
    <t>exc</t>
  </si>
  <si>
    <t>glt</t>
  </si>
  <si>
    <t>kwatt</t>
  </si>
  <si>
    <t>4New</t>
  </si>
  <si>
    <t>eac</t>
  </si>
  <si>
    <t>earthcoin</t>
  </si>
  <si>
    <t>Earthcoin</t>
  </si>
  <si>
    <t>mrph</t>
  </si>
  <si>
    <t>Morpheus Network</t>
  </si>
  <si>
    <t>cdt</t>
  </si>
  <si>
    <t>vivid</t>
  </si>
  <si>
    <t>cred</t>
  </si>
  <si>
    <t>lrn</t>
  </si>
  <si>
    <t>rby</t>
  </si>
  <si>
    <t>bdg</t>
  </si>
  <si>
    <t>pot</t>
  </si>
  <si>
    <t>Potcoin</t>
  </si>
  <si>
    <t>daps</t>
  </si>
  <si>
    <t>egc</t>
  </si>
  <si>
    <t>iotx</t>
  </si>
  <si>
    <t>mkr</t>
  </si>
  <si>
    <t>dvc</t>
  </si>
  <si>
    <t>devcoin</t>
  </si>
  <si>
    <t>Devcoin</t>
  </si>
  <si>
    <t>pink</t>
  </si>
  <si>
    <t>Pinkcoin</t>
  </si>
  <si>
    <t>nec</t>
  </si>
  <si>
    <t>nectar-token</t>
  </si>
  <si>
    <t>Nectar Token</t>
  </si>
  <si>
    <t>zpt</t>
  </si>
  <si>
    <t>lym</t>
  </si>
  <si>
    <t>hst</t>
  </si>
  <si>
    <t>egt</t>
  </si>
  <si>
    <t>cnn</t>
  </si>
  <si>
    <t>ppt</t>
  </si>
  <si>
    <t>grft</t>
  </si>
  <si>
    <t>graft-blockchain</t>
  </si>
  <si>
    <t>Graft Blockchain</t>
  </si>
  <si>
    <t>cann</t>
  </si>
  <si>
    <t>safe</t>
  </si>
  <si>
    <t>safe-coin-2</t>
  </si>
  <si>
    <t>SafeCoin</t>
  </si>
  <si>
    <t>fnd</t>
  </si>
  <si>
    <t>xsg</t>
  </si>
  <si>
    <t>bz</t>
  </si>
  <si>
    <t>bsd</t>
  </si>
  <si>
    <t>mac</t>
  </si>
  <si>
    <t>ppy</t>
  </si>
  <si>
    <t>peerplays</t>
  </si>
  <si>
    <t>monaco</t>
  </si>
  <si>
    <t>stx</t>
  </si>
  <si>
    <t>shnd</t>
  </si>
  <si>
    <t>edo</t>
  </si>
  <si>
    <t>xun</t>
  </si>
  <si>
    <t>ultra-note</t>
  </si>
  <si>
    <t>UltraNote</t>
  </si>
  <si>
    <t>synx</t>
  </si>
  <si>
    <t>open</t>
  </si>
  <si>
    <t>tfl</t>
  </si>
  <si>
    <t>esp</t>
  </si>
  <si>
    <t>xlr</t>
  </si>
  <si>
    <t>axe</t>
  </si>
  <si>
    <t>Axe</t>
  </si>
  <si>
    <t>gbg</t>
  </si>
  <si>
    <t>noah</t>
  </si>
  <si>
    <t>cbc</t>
  </si>
  <si>
    <t>rem</t>
  </si>
  <si>
    <t>REMME</t>
  </si>
  <si>
    <t>dip</t>
  </si>
  <si>
    <t>etherisc</t>
  </si>
  <si>
    <t>Etherisc</t>
  </si>
  <si>
    <t>ren</t>
  </si>
  <si>
    <t>gusd</t>
  </si>
  <si>
    <t>stak</t>
  </si>
  <si>
    <t>vulc</t>
  </si>
  <si>
    <t>Vulcano</t>
  </si>
  <si>
    <t>hlm</t>
  </si>
  <si>
    <t>helium-chain</t>
  </si>
  <si>
    <t>Helium Chain</t>
  </si>
  <si>
    <t>aka</t>
  </si>
  <si>
    <t>atb</t>
  </si>
  <si>
    <t>pcl</t>
  </si>
  <si>
    <t>ucn</t>
  </si>
  <si>
    <t>bnk</t>
  </si>
  <si>
    <t>dag</t>
  </si>
  <si>
    <t>constellation-labs</t>
  </si>
  <si>
    <t>get</t>
  </si>
  <si>
    <t>Themis Network</t>
  </si>
  <si>
    <t>abs</t>
  </si>
  <si>
    <t>dbc</t>
  </si>
  <si>
    <t>jnt</t>
  </si>
  <si>
    <t>jibrel</t>
  </si>
  <si>
    <t>ohmc</t>
  </si>
  <si>
    <t>ohm-coin</t>
  </si>
  <si>
    <t>Ohmcoin</t>
  </si>
  <si>
    <t>nty</t>
  </si>
  <si>
    <t>zet</t>
  </si>
  <si>
    <t>pai</t>
  </si>
  <si>
    <t>ptn</t>
  </si>
  <si>
    <t>PalletOneToken</t>
  </si>
  <si>
    <t>spd</t>
  </si>
  <si>
    <t>mwat</t>
  </si>
  <si>
    <t>restart-energy</t>
  </si>
  <si>
    <t>Restart Energy</t>
  </si>
  <si>
    <t>dat</t>
  </si>
  <si>
    <t>cpc</t>
  </si>
  <si>
    <t>stacs-token</t>
  </si>
  <si>
    <t>STACS Token</t>
  </si>
  <si>
    <t>ngc</t>
  </si>
  <si>
    <t>zeit</t>
  </si>
  <si>
    <t>bft</t>
  </si>
  <si>
    <t>nrg</t>
  </si>
  <si>
    <t>nlc2</t>
  </si>
  <si>
    <t>wsx</t>
  </si>
  <si>
    <t>hyp</t>
  </si>
  <si>
    <t>mfg</t>
  </si>
  <si>
    <t>qrk</t>
  </si>
  <si>
    <t>xmc</t>
  </si>
  <si>
    <t>monero-classic-xmc</t>
  </si>
  <si>
    <t>Monero-Classic</t>
  </si>
  <si>
    <t>idh</t>
  </si>
  <si>
    <t>prg</t>
  </si>
  <si>
    <t>vin</t>
  </si>
  <si>
    <t>latx</t>
  </si>
  <si>
    <t>med</t>
  </si>
  <si>
    <t>Medibloc</t>
  </si>
  <si>
    <t>true</t>
  </si>
  <si>
    <t>true-chain</t>
  </si>
  <si>
    <t>swc</t>
  </si>
  <si>
    <t>scanetchain</t>
  </si>
  <si>
    <t>Scanetchain</t>
  </si>
  <si>
    <t>swm</t>
  </si>
  <si>
    <t>swarm</t>
  </si>
  <si>
    <t>Swarm Fund</t>
  </si>
  <si>
    <t>play</t>
  </si>
  <si>
    <t>xmg</t>
  </si>
  <si>
    <t>ava</t>
  </si>
  <si>
    <t>concierge-io</t>
  </si>
  <si>
    <t>ukg</t>
  </si>
  <si>
    <t>itc</t>
  </si>
  <si>
    <t>myst</t>
  </si>
  <si>
    <t>ino</t>
  </si>
  <si>
    <t>Ino Coin</t>
  </si>
  <si>
    <t>zp</t>
  </si>
  <si>
    <t>plr</t>
  </si>
  <si>
    <t>lyl</t>
  </si>
  <si>
    <t>horse</t>
  </si>
  <si>
    <t>tnc</t>
  </si>
  <si>
    <t>tx</t>
  </si>
  <si>
    <t>Transfercoin</t>
  </si>
  <si>
    <t>dft</t>
  </si>
  <si>
    <t>help</t>
  </si>
  <si>
    <t>help-token</t>
  </si>
  <si>
    <t>gam</t>
  </si>
  <si>
    <t>zel</t>
  </si>
  <si>
    <t>slt</t>
  </si>
  <si>
    <t>roi</t>
  </si>
  <si>
    <t>roi-coin</t>
  </si>
  <si>
    <t>Roi Coin</t>
  </si>
  <si>
    <t>dpy</t>
  </si>
  <si>
    <t>mnc</t>
  </si>
  <si>
    <t>lqd</t>
  </si>
  <si>
    <t>gtc</t>
  </si>
  <si>
    <t>Game</t>
  </si>
  <si>
    <t>dax</t>
  </si>
  <si>
    <t>prix</t>
  </si>
  <si>
    <t>slr</t>
  </si>
  <si>
    <t>Solarcoin</t>
  </si>
  <si>
    <t>gbx</t>
  </si>
  <si>
    <t>hbn</t>
  </si>
  <si>
    <t>Hobonickels</t>
  </si>
  <si>
    <t>tmt</t>
  </si>
  <si>
    <t>Traxia</t>
  </si>
  <si>
    <t>sen</t>
  </si>
  <si>
    <t>enrg</t>
  </si>
  <si>
    <t>npx</t>
  </si>
  <si>
    <t>napoleon-x</t>
  </si>
  <si>
    <t>Napoleon X</t>
  </si>
  <si>
    <t>bwx</t>
  </si>
  <si>
    <t>blue-whale</t>
  </si>
  <si>
    <t>Blue Whale</t>
  </si>
  <si>
    <t>tie</t>
  </si>
  <si>
    <t>ties-network</t>
  </si>
  <si>
    <t>oot</t>
  </si>
  <si>
    <t>msp</t>
  </si>
  <si>
    <t>rads</t>
  </si>
  <si>
    <t>start</t>
  </si>
  <si>
    <t>flixx</t>
  </si>
  <si>
    <t>mtl</t>
  </si>
  <si>
    <t>zco</t>
  </si>
  <si>
    <t>alt</t>
  </si>
  <si>
    <t>alt-estate</t>
  </si>
  <si>
    <t>AltEstate Token</t>
  </si>
  <si>
    <t>ess</t>
  </si>
  <si>
    <t>xcash</t>
  </si>
  <si>
    <t>X-CASH</t>
  </si>
  <si>
    <t>eve</t>
  </si>
  <si>
    <t>arq</t>
  </si>
  <si>
    <t>arqma</t>
  </si>
  <si>
    <t>ArQmA</t>
  </si>
  <si>
    <t>gst</t>
  </si>
  <si>
    <t>grearn</t>
  </si>
  <si>
    <t>GrEarn</t>
  </si>
  <si>
    <t>edn</t>
  </si>
  <si>
    <t>edenchain</t>
  </si>
  <si>
    <t>Edenchain</t>
  </si>
  <si>
    <t>seq</t>
  </si>
  <si>
    <t>pwr</t>
  </si>
  <si>
    <t>mediblocx</t>
  </si>
  <si>
    <t>MediBlocX</t>
  </si>
  <si>
    <t>gse</t>
  </si>
  <si>
    <t>btmx</t>
  </si>
  <si>
    <t>bmax</t>
  </si>
  <si>
    <t>Bitmax Token</t>
  </si>
  <si>
    <t>ocn</t>
  </si>
  <si>
    <t>ss</t>
  </si>
  <si>
    <t>sharder-protocol</t>
  </si>
  <si>
    <t>sharder protocol</t>
  </si>
  <si>
    <t>onz</t>
  </si>
  <si>
    <t>onz-coin</t>
  </si>
  <si>
    <t>ONZ Coin</t>
  </si>
  <si>
    <t>cosm</t>
  </si>
  <si>
    <t>wgr</t>
  </si>
  <si>
    <t>mtc</t>
  </si>
  <si>
    <t>medical-token-currency</t>
  </si>
  <si>
    <t>mer</t>
  </si>
  <si>
    <t>xlq</t>
  </si>
  <si>
    <t>lcs</t>
  </si>
  <si>
    <t>localcoinswap</t>
  </si>
  <si>
    <t>bmx</t>
  </si>
  <si>
    <t>cor</t>
  </si>
  <si>
    <t>Corion Platform</t>
  </si>
  <si>
    <t>fgc</t>
  </si>
  <si>
    <t>fantasy-gold</t>
  </si>
  <si>
    <t>Fantasy Gold</t>
  </si>
  <si>
    <t>spank</t>
  </si>
  <si>
    <t>spx</t>
  </si>
  <si>
    <t>cmpco</t>
  </si>
  <si>
    <t>rfr</t>
  </si>
  <si>
    <t>ecom</t>
  </si>
  <si>
    <t>frec</t>
  </si>
  <si>
    <t>piggy</t>
  </si>
  <si>
    <t>kreds</t>
  </si>
  <si>
    <t>Kreds</t>
  </si>
  <si>
    <t>fyp</t>
  </si>
  <si>
    <t>kiz</t>
  </si>
  <si>
    <t>kizunacoin</t>
  </si>
  <si>
    <t>KIZUNACOIN</t>
  </si>
  <si>
    <t>aeg</t>
  </si>
  <si>
    <t>zoc</t>
  </si>
  <si>
    <t>01coin</t>
  </si>
  <si>
    <t>sxdt</t>
  </si>
  <si>
    <t>spectre-dividend-token</t>
  </si>
  <si>
    <t>clam</t>
  </si>
  <si>
    <t>rmt</t>
  </si>
  <si>
    <t>mxm</t>
  </si>
  <si>
    <t>maximine</t>
  </si>
  <si>
    <t>Maximine</t>
  </si>
  <si>
    <t>bf</t>
  </si>
  <si>
    <t>bitforex</t>
  </si>
  <si>
    <t>Bitforex</t>
  </si>
  <si>
    <t>dim</t>
  </si>
  <si>
    <t>esn</t>
  </si>
  <si>
    <t>cov</t>
  </si>
  <si>
    <t>xst</t>
  </si>
  <si>
    <t>stealthcoin</t>
  </si>
  <si>
    <t>light</t>
  </si>
  <si>
    <t>frc</t>
  </si>
  <si>
    <t>proc</t>
  </si>
  <si>
    <t>b2g</t>
  </si>
  <si>
    <t>bitcoiin</t>
  </si>
  <si>
    <t>Bitcoiin</t>
  </si>
  <si>
    <t>dem</t>
  </si>
  <si>
    <t>dna</t>
  </si>
  <si>
    <t>bca</t>
  </si>
  <si>
    <t>rntb</t>
  </si>
  <si>
    <t>ric</t>
  </si>
  <si>
    <t>riecoin</t>
  </si>
  <si>
    <t>Riecoin</t>
  </si>
  <si>
    <t>btdx</t>
  </si>
  <si>
    <t>acm</t>
  </si>
  <si>
    <t>ore</t>
  </si>
  <si>
    <t>hth</t>
  </si>
  <si>
    <t>six-network</t>
  </si>
  <si>
    <t>SIX Network</t>
  </si>
  <si>
    <t>send</t>
  </si>
  <si>
    <t>soul</t>
  </si>
  <si>
    <t>excl</t>
  </si>
  <si>
    <t>toll</t>
  </si>
  <si>
    <t>soar</t>
  </si>
  <si>
    <t>qwc</t>
  </si>
  <si>
    <t>qwertycoin</t>
  </si>
  <si>
    <t>Qwertycoin</t>
  </si>
  <si>
    <t>lev</t>
  </si>
  <si>
    <t>pix</t>
  </si>
  <si>
    <t>dope</t>
  </si>
  <si>
    <t>nor</t>
  </si>
  <si>
    <t>bring</t>
  </si>
  <si>
    <t>crpt</t>
  </si>
  <si>
    <t>fota</t>
  </si>
  <si>
    <t>ben</t>
  </si>
  <si>
    <t>ldoge</t>
  </si>
  <si>
    <t>axpr</t>
  </si>
  <si>
    <t>chi</t>
  </si>
  <si>
    <t>chimaera</t>
  </si>
  <si>
    <t>XAYA</t>
  </si>
  <si>
    <t>imvr</t>
  </si>
  <si>
    <t>immvrse-token</t>
  </si>
  <si>
    <t>ImmVRse</t>
  </si>
  <si>
    <t>exmr-monero</t>
  </si>
  <si>
    <t>wtl</t>
  </si>
  <si>
    <t>gene</t>
  </si>
  <si>
    <t>cpay</t>
  </si>
  <si>
    <t>gre</t>
  </si>
  <si>
    <t>greencoin</t>
  </si>
  <si>
    <t>Greencoin</t>
  </si>
  <si>
    <t>wand</t>
  </si>
  <si>
    <t>U.CASH</t>
  </si>
  <si>
    <t>ten</t>
  </si>
  <si>
    <t>spf</t>
  </si>
  <si>
    <t>at</t>
  </si>
  <si>
    <t>tern</t>
  </si>
  <si>
    <t>mol</t>
  </si>
  <si>
    <t>molecule-2</t>
  </si>
  <si>
    <t>bax</t>
  </si>
  <si>
    <t>aura</t>
  </si>
  <si>
    <t>navi</t>
  </si>
  <si>
    <t>xxx</t>
  </si>
  <si>
    <t>omb</t>
  </si>
  <si>
    <t>ombre</t>
  </si>
  <si>
    <t>Ombre</t>
  </si>
  <si>
    <t>Pchain</t>
  </si>
  <si>
    <t>adst</t>
  </si>
  <si>
    <t>trio</t>
  </si>
  <si>
    <t>bws</t>
  </si>
  <si>
    <t>gun</t>
  </si>
  <si>
    <t>fcn</t>
  </si>
  <si>
    <t>cmct</t>
  </si>
  <si>
    <t>crypto20</t>
  </si>
  <si>
    <t>bhpc</t>
  </si>
  <si>
    <t>pareto</t>
  </si>
  <si>
    <t>otn</t>
  </si>
  <si>
    <t>mix</t>
  </si>
  <si>
    <t>MIX</t>
  </si>
  <si>
    <t>gmcn</t>
  </si>
  <si>
    <t>nort</t>
  </si>
  <si>
    <t>northern</t>
  </si>
  <si>
    <t>Northern</t>
  </si>
  <si>
    <t>ionc</t>
  </si>
  <si>
    <t>ionchain-token</t>
  </si>
  <si>
    <t>rpi</t>
  </si>
  <si>
    <t>lnd</t>
  </si>
  <si>
    <t>efx</t>
  </si>
  <si>
    <t>Real Estate Asset Ledger</t>
  </si>
  <si>
    <t>pylnt</t>
  </si>
  <si>
    <t>tch</t>
  </si>
  <si>
    <t>tigercash</t>
  </si>
  <si>
    <t>TigerCash</t>
  </si>
  <si>
    <t>ubt</t>
  </si>
  <si>
    <t>bether</t>
  </si>
  <si>
    <t>hkn</t>
  </si>
  <si>
    <t>sxut</t>
  </si>
  <si>
    <t>spectre-utility-token</t>
  </si>
  <si>
    <t>stm</t>
  </si>
  <si>
    <t>streamity</t>
  </si>
  <si>
    <t>Streamity</t>
  </si>
  <si>
    <t>uqc</t>
  </si>
  <si>
    <t>deb</t>
  </si>
  <si>
    <t>Debitum Network</t>
  </si>
  <si>
    <t>Repo Coin</t>
  </si>
  <si>
    <t>put</t>
  </si>
  <si>
    <t>trak</t>
  </si>
  <si>
    <t>use</t>
  </si>
  <si>
    <t>usechain</t>
  </si>
  <si>
    <t>Usechain</t>
  </si>
  <si>
    <t>Zest</t>
  </si>
  <si>
    <t>edu</t>
  </si>
  <si>
    <t>educoin</t>
  </si>
  <si>
    <t>Educoin</t>
  </si>
  <si>
    <t>lgo</t>
  </si>
  <si>
    <t>Legolas Exchange</t>
  </si>
  <si>
    <t>sct</t>
  </si>
  <si>
    <t>bta</t>
  </si>
  <si>
    <t>szc</t>
  </si>
  <si>
    <t>ceek</t>
  </si>
  <si>
    <t>CEEK Smart VR Token</t>
  </si>
  <si>
    <t>xbi</t>
  </si>
  <si>
    <t>grv</t>
  </si>
  <si>
    <t>gravium</t>
  </si>
  <si>
    <t>Gravium</t>
  </si>
  <si>
    <t>btcs</t>
  </si>
  <si>
    <t>ird</t>
  </si>
  <si>
    <t>funk</t>
  </si>
  <si>
    <t>occ1</t>
  </si>
  <si>
    <t>original-crypto-coin</t>
  </si>
  <si>
    <t>Original Crypto Coin</t>
  </si>
  <si>
    <t>iic</t>
  </si>
  <si>
    <t>pre</t>
  </si>
  <si>
    <t>egem</t>
  </si>
  <si>
    <t>cas</t>
  </si>
  <si>
    <t>erc</t>
  </si>
  <si>
    <t>skyft</t>
  </si>
  <si>
    <t>skyfchain</t>
  </si>
  <si>
    <t>SKYFchain</t>
  </si>
  <si>
    <t>vex</t>
  </si>
  <si>
    <t>wish</t>
  </si>
  <si>
    <t>senc</t>
  </si>
  <si>
    <t>tokenstars-ace</t>
  </si>
  <si>
    <t>TokenStars ACE</t>
  </si>
  <si>
    <t>utt</t>
  </si>
  <si>
    <t>united-traders-token</t>
  </si>
  <si>
    <t>xuma</t>
  </si>
  <si>
    <t>Xuma</t>
  </si>
  <si>
    <t>pnt</t>
  </si>
  <si>
    <t>Penta Network Token</t>
  </si>
  <si>
    <t>nobl</t>
  </si>
  <si>
    <t>thrt</t>
  </si>
  <si>
    <t>thrive</t>
  </si>
  <si>
    <t>Thrive</t>
  </si>
  <si>
    <t>hit</t>
  </si>
  <si>
    <t>sins</t>
  </si>
  <si>
    <t>hgt</t>
  </si>
  <si>
    <t>wct</t>
  </si>
  <si>
    <t>foxt</t>
  </si>
  <si>
    <t>fox-trading-token</t>
  </si>
  <si>
    <t>Fox Trading Token</t>
  </si>
  <si>
    <t>sntr</t>
  </si>
  <si>
    <t>tfd</t>
  </si>
  <si>
    <t>npxsxem</t>
  </si>
  <si>
    <t>ifc</t>
  </si>
  <si>
    <t>vsx</t>
  </si>
  <si>
    <t>vsync</t>
  </si>
  <si>
    <t>aoa</t>
  </si>
  <si>
    <t>can</t>
  </si>
  <si>
    <t>Key</t>
  </si>
  <si>
    <t>gic</t>
  </si>
  <si>
    <t>giant</t>
  </si>
  <si>
    <t>Zipper Network</t>
  </si>
  <si>
    <t>blue</t>
  </si>
  <si>
    <t>xbc</t>
  </si>
  <si>
    <t>grlc</t>
  </si>
  <si>
    <t>purk</t>
  </si>
  <si>
    <t>Purk</t>
  </si>
  <si>
    <t>bro</t>
  </si>
  <si>
    <t>arc</t>
  </si>
  <si>
    <t>ArcticCoin</t>
  </si>
  <si>
    <t>mnp</t>
  </si>
  <si>
    <t>eurs</t>
  </si>
  <si>
    <t>gard</t>
  </si>
  <si>
    <t>mntp</t>
  </si>
  <si>
    <t>Goldmint</t>
  </si>
  <si>
    <t>crd</t>
  </si>
  <si>
    <t>zpr</t>
  </si>
  <si>
    <t>ablx</t>
  </si>
  <si>
    <t>ABLE X Token</t>
  </si>
  <si>
    <t>tos</t>
  </si>
  <si>
    <t>skc</t>
  </si>
  <si>
    <t>q2c</t>
  </si>
  <si>
    <t>Qubitcoin</t>
  </si>
  <si>
    <t>ret</t>
  </si>
  <si>
    <t>orme</t>
  </si>
  <si>
    <t>ormeuscoin</t>
  </si>
  <si>
    <t>rock2</t>
  </si>
  <si>
    <t>Ice Rock Mining</t>
  </si>
  <si>
    <t>gin</t>
  </si>
  <si>
    <t>boxx</t>
  </si>
  <si>
    <t>Blockparty</t>
  </si>
  <si>
    <t>xsh</t>
  </si>
  <si>
    <t>shield</t>
  </si>
  <si>
    <t>mir</t>
  </si>
  <si>
    <t>bznt</t>
  </si>
  <si>
    <t>cai</t>
  </si>
  <si>
    <t>cai-token</t>
  </si>
  <si>
    <t>Cai Token</t>
  </si>
  <si>
    <t>ntk</t>
  </si>
  <si>
    <t>insur</t>
  </si>
  <si>
    <t>krl</t>
  </si>
  <si>
    <t>KRYLL</t>
  </si>
  <si>
    <t>fsbt</t>
  </si>
  <si>
    <t>FSBT API</t>
  </si>
  <si>
    <t>wco</t>
  </si>
  <si>
    <t>winco</t>
  </si>
  <si>
    <t>Winco</t>
  </si>
  <si>
    <t>brzc</t>
  </si>
  <si>
    <t>klks</t>
  </si>
  <si>
    <t>Eltcoin</t>
  </si>
  <si>
    <t>crb</t>
  </si>
  <si>
    <t>atmi</t>
  </si>
  <si>
    <t>smt</t>
  </si>
  <si>
    <t>dbix</t>
  </si>
  <si>
    <t>DubaiCoin-DBIX</t>
  </si>
  <si>
    <t>auto</t>
  </si>
  <si>
    <t>omx</t>
  </si>
  <si>
    <t>project-shivom</t>
  </si>
  <si>
    <t>Project SHIVOM</t>
  </si>
  <si>
    <t>mmo</t>
  </si>
  <si>
    <t>lky</t>
  </si>
  <si>
    <t>bbk</t>
  </si>
  <si>
    <t>BrickBlock</t>
  </si>
  <si>
    <t>xet</t>
  </si>
  <si>
    <t>Eternal Token</t>
  </si>
  <si>
    <t>ift</t>
  </si>
  <si>
    <t>bits</t>
  </si>
  <si>
    <t>kobo</t>
  </si>
  <si>
    <t>mag</t>
  </si>
  <si>
    <t>dp</t>
  </si>
  <si>
    <t>ixc</t>
  </si>
  <si>
    <t>zcn</t>
  </si>
  <si>
    <t>genx</t>
  </si>
  <si>
    <t>genesis-network</t>
  </si>
  <si>
    <t>Genesis Network</t>
  </si>
  <si>
    <t>web</t>
  </si>
  <si>
    <t>pal</t>
  </si>
  <si>
    <t>policypal</t>
  </si>
  <si>
    <t>PAL Network</t>
  </si>
  <si>
    <t>tpay</t>
  </si>
  <si>
    <t>pch</t>
  </si>
  <si>
    <t>Popchain</t>
  </si>
  <si>
    <t>lnc</t>
  </si>
  <si>
    <t>xap</t>
  </si>
  <si>
    <t>zcr</t>
  </si>
  <si>
    <t>ssc</t>
  </si>
  <si>
    <t>adc</t>
  </si>
  <si>
    <t>plus1</t>
  </si>
  <si>
    <t>kyd</t>
  </si>
  <si>
    <t>know-your-developer</t>
  </si>
  <si>
    <t>Know Your Developer</t>
  </si>
  <si>
    <t>bun</t>
  </si>
  <si>
    <t>Bunnycoin</t>
  </si>
  <si>
    <t>html</t>
  </si>
  <si>
    <t>htmlcoin</t>
  </si>
  <si>
    <t>mrk</t>
  </si>
  <si>
    <t>wage</t>
  </si>
  <si>
    <t>philscurrency</t>
  </si>
  <si>
    <t>eot</t>
  </si>
  <si>
    <t>eot-token</t>
  </si>
  <si>
    <t>EOT</t>
  </si>
  <si>
    <t>auc</t>
  </si>
  <si>
    <t>ncc</t>
  </si>
  <si>
    <t>ptm</t>
  </si>
  <si>
    <t>potentiam</t>
  </si>
  <si>
    <t>Potentiam</t>
  </si>
  <si>
    <t>sgn</t>
  </si>
  <si>
    <t>signals</t>
  </si>
  <si>
    <t>Signals</t>
  </si>
  <si>
    <t>hwc</t>
  </si>
  <si>
    <t>btk</t>
  </si>
  <si>
    <t>bitcointoken</t>
  </si>
  <si>
    <t>BitcoinToken</t>
  </si>
  <si>
    <t>sbtc</t>
  </si>
  <si>
    <t>spn</t>
  </si>
  <si>
    <t>dime</t>
  </si>
  <si>
    <t>emb</t>
  </si>
  <si>
    <t>swth</t>
  </si>
  <si>
    <t>opt</t>
  </si>
  <si>
    <t>art</t>
  </si>
  <si>
    <t>agrs</t>
  </si>
  <si>
    <t>agoras</t>
  </si>
  <si>
    <t>Agoras Tauchain</t>
  </si>
  <si>
    <t>gcc</t>
  </si>
  <si>
    <t>thegcccoin</t>
  </si>
  <si>
    <t>aid</t>
  </si>
  <si>
    <t>ctc</t>
  </si>
  <si>
    <t>cxo</t>
  </si>
  <si>
    <t>xbp</t>
  </si>
  <si>
    <t>pop</t>
  </si>
  <si>
    <t>solace</t>
  </si>
  <si>
    <t>solace-coin</t>
  </si>
  <si>
    <t>Solace Coin</t>
  </si>
  <si>
    <t>snov</t>
  </si>
  <si>
    <t>cat</t>
  </si>
  <si>
    <t>j8t</t>
  </si>
  <si>
    <t>pfr</t>
  </si>
  <si>
    <t>cbx</t>
  </si>
  <si>
    <t>inxt</t>
  </si>
  <si>
    <t>kek</t>
  </si>
  <si>
    <t>lwf</t>
  </si>
  <si>
    <t>gsc</t>
  </si>
  <si>
    <t>lion</t>
  </si>
  <si>
    <t>coinlion</t>
  </si>
  <si>
    <t>CoinLion</t>
  </si>
  <si>
    <t>axn</t>
  </si>
  <si>
    <t>axnet-token</t>
  </si>
  <si>
    <t>AXNET Token</t>
  </si>
  <si>
    <t>slx</t>
  </si>
  <si>
    <t>slate</t>
  </si>
  <si>
    <t>Slate</t>
  </si>
  <si>
    <t>svd</t>
  </si>
  <si>
    <t>Savedroid</t>
  </si>
  <si>
    <t>ref</t>
  </si>
  <si>
    <t>dgx</t>
  </si>
  <si>
    <t>digix-gold</t>
  </si>
  <si>
    <t>Digix Gold</t>
  </si>
  <si>
    <t>bbn</t>
  </si>
  <si>
    <t>eta</t>
  </si>
  <si>
    <t>slg</t>
  </si>
  <si>
    <t>s</t>
  </si>
  <si>
    <t>ary</t>
  </si>
  <si>
    <t>ccl</t>
  </si>
  <si>
    <t>CyClean</t>
  </si>
  <si>
    <t>usx</t>
  </si>
  <si>
    <t>unified-society</t>
  </si>
  <si>
    <t>Unified Society</t>
  </si>
  <si>
    <t>mda</t>
  </si>
  <si>
    <t>cvn</t>
  </si>
  <si>
    <t>xoxo</t>
  </si>
  <si>
    <t>bitxoxo</t>
  </si>
  <si>
    <t>Bitxoxo</t>
  </si>
  <si>
    <t>mtx</t>
  </si>
  <si>
    <t>MATRYX</t>
  </si>
  <si>
    <t>spr</t>
  </si>
  <si>
    <t>xgs</t>
  </si>
  <si>
    <t>ely</t>
  </si>
  <si>
    <t>xsm</t>
  </si>
  <si>
    <t>spectrum-cash</t>
  </si>
  <si>
    <t>Spectrum Cash</t>
  </si>
  <si>
    <t>stq</t>
  </si>
  <si>
    <t>impl</t>
  </si>
  <si>
    <t>impleum</t>
  </si>
  <si>
    <t>Impleum</t>
  </si>
  <si>
    <t>swift</t>
  </si>
  <si>
    <t>swiftcash</t>
  </si>
  <si>
    <t>SwiftCash</t>
  </si>
  <si>
    <t>ycc</t>
  </si>
  <si>
    <t>fti</t>
  </si>
  <si>
    <t>dagt</t>
  </si>
  <si>
    <t>digitalassets</t>
  </si>
  <si>
    <t>exy</t>
  </si>
  <si>
    <t>elec</t>
  </si>
  <si>
    <t>electrify-asia</t>
  </si>
  <si>
    <t>gzr</t>
  </si>
  <si>
    <t>gizer</t>
  </si>
  <si>
    <t>Gizer</t>
  </si>
  <si>
    <t>cjt</t>
  </si>
  <si>
    <t>trk</t>
  </si>
  <si>
    <t>baas</t>
  </si>
  <si>
    <t>bob</t>
  </si>
  <si>
    <t>bobs_repair</t>
  </si>
  <si>
    <t>scrl</t>
  </si>
  <si>
    <t>scroll-token</t>
  </si>
  <si>
    <t>Scroll Token</t>
  </si>
  <si>
    <t>lala</t>
  </si>
  <si>
    <t>midas</t>
  </si>
  <si>
    <t>Midas</t>
  </si>
  <si>
    <t>elix</t>
  </si>
  <si>
    <t>etk</t>
  </si>
  <si>
    <t>energi-token</t>
  </si>
  <si>
    <t>Energi Token</t>
  </si>
  <si>
    <t>bost</t>
  </si>
  <si>
    <t>unit</t>
  </si>
  <si>
    <t>flot</t>
  </si>
  <si>
    <t>tns</t>
  </si>
  <si>
    <t>chc</t>
  </si>
  <si>
    <t>Chaincoin</t>
  </si>
  <si>
    <t>bold</t>
  </si>
  <si>
    <t>boldman-capital</t>
  </si>
  <si>
    <t>Boldman Capital</t>
  </si>
  <si>
    <t>hxx</t>
  </si>
  <si>
    <t>HexxCoin</t>
  </si>
  <si>
    <t>viu</t>
  </si>
  <si>
    <t>xuez</t>
  </si>
  <si>
    <t>Xuez Coin</t>
  </si>
  <si>
    <t>bbtc</t>
  </si>
  <si>
    <t>blakebitcoin</t>
  </si>
  <si>
    <t>BlakeBitcoin</t>
  </si>
  <si>
    <t>1wo</t>
  </si>
  <si>
    <t>lcp</t>
  </si>
  <si>
    <t>aiq</t>
  </si>
  <si>
    <t>artiqox</t>
  </si>
  <si>
    <t>Artiqox</t>
  </si>
  <si>
    <t>ugas</t>
  </si>
  <si>
    <t>ultrain</t>
  </si>
  <si>
    <t>Ultrain</t>
  </si>
  <si>
    <t>sphr</t>
  </si>
  <si>
    <t>yce</t>
  </si>
  <si>
    <t>myce</t>
  </si>
  <si>
    <t>MYCE</t>
  </si>
  <si>
    <t>deal</t>
  </si>
  <si>
    <t>IdealCash</t>
  </si>
  <si>
    <t>pdx</t>
  </si>
  <si>
    <t>sig</t>
  </si>
  <si>
    <t>Signal Token</t>
  </si>
  <si>
    <t>tic</t>
  </si>
  <si>
    <t>byt</t>
  </si>
  <si>
    <t>bytex-token</t>
  </si>
  <si>
    <t>Bytex Token</t>
  </si>
  <si>
    <t>soc</t>
  </si>
  <si>
    <t>aac</t>
  </si>
  <si>
    <t>bir</t>
  </si>
  <si>
    <t>xes</t>
  </si>
  <si>
    <t>got</t>
  </si>
  <si>
    <t>BITTO</t>
  </si>
  <si>
    <t>bitto-exchange</t>
  </si>
  <si>
    <t>xclr</t>
  </si>
  <si>
    <t>onix-coin</t>
  </si>
  <si>
    <t>Onix Coin</t>
  </si>
  <si>
    <t>ig</t>
  </si>
  <si>
    <t>troll</t>
  </si>
  <si>
    <t>dx</t>
  </si>
  <si>
    <t>dxchain</t>
  </si>
  <si>
    <t>xwc</t>
  </si>
  <si>
    <t>Whitecoin</t>
  </si>
  <si>
    <t>arg</t>
  </si>
  <si>
    <t>pure</t>
  </si>
  <si>
    <t>purealt</t>
  </si>
  <si>
    <t>Purealt</t>
  </si>
  <si>
    <t>neet</t>
  </si>
  <si>
    <t>neetcoin</t>
  </si>
  <si>
    <t>Neetcoin</t>
  </si>
  <si>
    <t>iov</t>
  </si>
  <si>
    <t>bbc</t>
  </si>
  <si>
    <t>BBcoin</t>
  </si>
  <si>
    <t>lxt</t>
  </si>
  <si>
    <t>LITEX</t>
  </si>
  <si>
    <t>ipl</t>
  </si>
  <si>
    <t>InsurePal</t>
  </si>
  <si>
    <t>fls</t>
  </si>
  <si>
    <t>fuloos</t>
  </si>
  <si>
    <t>Fuloos</t>
  </si>
  <si>
    <t>amn</t>
  </si>
  <si>
    <t>etbs</t>
  </si>
  <si>
    <t>wtip</t>
  </si>
  <si>
    <t>worktips</t>
  </si>
  <si>
    <t>Worktips</t>
  </si>
  <si>
    <t>nanj</t>
  </si>
  <si>
    <t>rpc</t>
  </si>
  <si>
    <t>trf</t>
  </si>
  <si>
    <t>TravelFlex</t>
  </si>
  <si>
    <t>dgpt</t>
  </si>
  <si>
    <t>mec</t>
  </si>
  <si>
    <t>kan</t>
  </si>
  <si>
    <t>pro</t>
  </si>
  <si>
    <t>tes</t>
  </si>
  <si>
    <t>Teslacoin</t>
  </si>
  <si>
    <t>kind</t>
  </si>
  <si>
    <t>fdz</t>
  </si>
  <si>
    <t>friendz</t>
  </si>
  <si>
    <t>adb</t>
  </si>
  <si>
    <t>excc</t>
  </si>
  <si>
    <t>exchangecoin</t>
  </si>
  <si>
    <t>ExchangeCoin</t>
  </si>
  <si>
    <t>btt</t>
  </si>
  <si>
    <t>nyan</t>
  </si>
  <si>
    <t>ind</t>
  </si>
  <si>
    <t>indorse</t>
  </si>
  <si>
    <t>Indorse</t>
  </si>
  <si>
    <t>evn</t>
  </si>
  <si>
    <t>wet</t>
  </si>
  <si>
    <t>weshow</t>
  </si>
  <si>
    <t>infx</t>
  </si>
  <si>
    <t>dscp</t>
  </si>
  <si>
    <t>disciplina-project-by-teachmeplease</t>
  </si>
  <si>
    <t>DISCIPLINA Project by TeachMePlease</t>
  </si>
  <si>
    <t>ufo</t>
  </si>
  <si>
    <t>ufocoin</t>
  </si>
  <si>
    <t>bitblocks-project</t>
  </si>
  <si>
    <t>BitBlocks</t>
  </si>
  <si>
    <t>hlix</t>
  </si>
  <si>
    <t>helix</t>
  </si>
  <si>
    <t>Helix</t>
  </si>
  <si>
    <t>her</t>
  </si>
  <si>
    <t>hero-node</t>
  </si>
  <si>
    <t>Hero Node Token</t>
  </si>
  <si>
    <t>myb</t>
  </si>
  <si>
    <t>mybit-token</t>
  </si>
  <si>
    <t>MyBit Token</t>
  </si>
  <si>
    <t>gim</t>
  </si>
  <si>
    <t>gimli</t>
  </si>
  <si>
    <t>Gimli</t>
  </si>
  <si>
    <t>seth</t>
  </si>
  <si>
    <t>ai-doctor</t>
  </si>
  <si>
    <t>Ontology Gas</t>
  </si>
  <si>
    <t>plura</t>
  </si>
  <si>
    <t>cen</t>
  </si>
  <si>
    <t>mds</t>
  </si>
  <si>
    <t>dct</t>
  </si>
  <si>
    <t>Decent</t>
  </si>
  <si>
    <t>bcv</t>
  </si>
  <si>
    <t>hmc</t>
  </si>
  <si>
    <t>nbai</t>
  </si>
  <si>
    <t>ftx</t>
  </si>
  <si>
    <t>fintrux</t>
  </si>
  <si>
    <t>FintruX</t>
  </si>
  <si>
    <t>lana</t>
  </si>
  <si>
    <t>xjo</t>
  </si>
  <si>
    <t>mdt</t>
  </si>
  <si>
    <t>mof</t>
  </si>
  <si>
    <t>pak</t>
  </si>
  <si>
    <t>enu</t>
  </si>
  <si>
    <t>enumivo</t>
  </si>
  <si>
    <t>Enumivo</t>
  </si>
  <si>
    <t>ipc</t>
  </si>
  <si>
    <t>evr</t>
  </si>
  <si>
    <t>insn</t>
  </si>
  <si>
    <t>insanecoin</t>
  </si>
  <si>
    <t>INSaNe</t>
  </si>
  <si>
    <t>osa</t>
  </si>
  <si>
    <t>osa-decentralized</t>
  </si>
  <si>
    <t>xaur</t>
  </si>
  <si>
    <t>znz</t>
  </si>
  <si>
    <t>zenzo</t>
  </si>
  <si>
    <t>Zenzo</t>
  </si>
  <si>
    <t>meta</t>
  </si>
  <si>
    <t>metatip</t>
  </si>
  <si>
    <t>METAtip</t>
  </si>
  <si>
    <t>btxc</t>
  </si>
  <si>
    <t>Bettex coin</t>
  </si>
  <si>
    <t>blc</t>
  </si>
  <si>
    <t>nka</t>
  </si>
  <si>
    <t>gpkr</t>
  </si>
  <si>
    <t>wwb</t>
  </si>
  <si>
    <t>asa</t>
  </si>
  <si>
    <t>asura</t>
  </si>
  <si>
    <t>Asura</t>
  </si>
  <si>
    <t>ddd</t>
  </si>
  <si>
    <t>scry-info</t>
  </si>
  <si>
    <t>csno</t>
  </si>
  <si>
    <t>gtm</t>
  </si>
  <si>
    <t>mint</t>
  </si>
  <si>
    <t>rnt</t>
  </si>
  <si>
    <t>nplc</t>
  </si>
  <si>
    <t>plus-coin</t>
  </si>
  <si>
    <t>Plus Coin</t>
  </si>
  <si>
    <t>mbc</t>
  </si>
  <si>
    <t>odn</t>
  </si>
  <si>
    <t>uip</t>
  </si>
  <si>
    <t>car</t>
  </si>
  <si>
    <t>nox</t>
  </si>
  <si>
    <t>NITRO</t>
  </si>
  <si>
    <t>avt</t>
  </si>
  <si>
    <t>Yee</t>
  </si>
  <si>
    <t>plcn</t>
  </si>
  <si>
    <t>pluscoin</t>
  </si>
  <si>
    <t>PlusCoin</t>
  </si>
  <si>
    <t>score</t>
  </si>
  <si>
    <t>scorecoin</t>
  </si>
  <si>
    <t>Scorecoin</t>
  </si>
  <si>
    <t>bsty</t>
  </si>
  <si>
    <t>globalboost</t>
  </si>
  <si>
    <t>ubtc</t>
  </si>
  <si>
    <t>efl</t>
  </si>
  <si>
    <t>electronicgulden</t>
  </si>
  <si>
    <t>Electronic Gulden</t>
  </si>
  <si>
    <t>rth</t>
  </si>
  <si>
    <t>krm</t>
  </si>
  <si>
    <t>zla</t>
  </si>
  <si>
    <t>bunny</t>
  </si>
  <si>
    <t>jc</t>
  </si>
  <si>
    <t>jesuscoin</t>
  </si>
  <si>
    <t>aqua</t>
  </si>
  <si>
    <t>aquachain</t>
  </si>
  <si>
    <t>Aquachain</t>
  </si>
  <si>
    <t>cpt</t>
  </si>
  <si>
    <t>pnd</t>
  </si>
  <si>
    <t>pandacoin</t>
  </si>
  <si>
    <t>tka</t>
  </si>
  <si>
    <t>live</t>
  </si>
  <si>
    <t>ctl</t>
  </si>
  <si>
    <t>bouts</t>
  </si>
  <si>
    <t>telos</t>
  </si>
  <si>
    <t>telos-coin</t>
  </si>
  <si>
    <t>kat</t>
  </si>
  <si>
    <t>fund-yourself-now</t>
  </si>
  <si>
    <t>Katalyse</t>
  </si>
  <si>
    <t>pepe</t>
  </si>
  <si>
    <t>pepecoin</t>
  </si>
  <si>
    <t>PepeCoin</t>
  </si>
  <si>
    <t>pxc</t>
  </si>
  <si>
    <t>for</t>
  </si>
  <si>
    <t>force-network</t>
  </si>
  <si>
    <t>Force Network</t>
  </si>
  <si>
    <t>monk</t>
  </si>
  <si>
    <t>lpk</t>
  </si>
  <si>
    <t>l-pesa</t>
  </si>
  <si>
    <t>Kripton</t>
  </si>
  <si>
    <t>tube</t>
  </si>
  <si>
    <t>bittube</t>
  </si>
  <si>
    <t>ptoy</t>
  </si>
  <si>
    <t>scriv</t>
  </si>
  <si>
    <t>bgc</t>
  </si>
  <si>
    <t>bagcoin</t>
  </si>
  <si>
    <t>Bagcoin</t>
  </si>
  <si>
    <t>ppp</t>
  </si>
  <si>
    <t>xbl</t>
  </si>
  <si>
    <t>ebet</t>
  </si>
  <si>
    <t>tcn</t>
  </si>
  <si>
    <t>betr</t>
  </si>
  <si>
    <t>tol</t>
  </si>
  <si>
    <t>voco</t>
  </si>
  <si>
    <t>provoco</t>
  </si>
  <si>
    <t>Provoco</t>
  </si>
  <si>
    <t>care</t>
  </si>
  <si>
    <t>carex-blockchain-platform</t>
  </si>
  <si>
    <t>CareX Blockchain Platform</t>
  </si>
  <si>
    <t>4chn</t>
  </si>
  <si>
    <t>fex</t>
  </si>
  <si>
    <t>fidex-exchange</t>
  </si>
  <si>
    <t>FIDEX Exchange</t>
  </si>
  <si>
    <t>qbt</t>
  </si>
  <si>
    <t>ubc</t>
  </si>
  <si>
    <t>scs</t>
  </si>
  <si>
    <t>Speedcash</t>
  </si>
  <si>
    <t>phc</t>
  </si>
  <si>
    <t>profit-hunters-coin</t>
  </si>
  <si>
    <t>Profit Hunters Coin</t>
  </si>
  <si>
    <t>jet</t>
  </si>
  <si>
    <t>ledu</t>
  </si>
  <si>
    <t>b2b</t>
  </si>
  <si>
    <t>b2bcoin-2</t>
  </si>
  <si>
    <t>B2Bcoin</t>
  </si>
  <si>
    <t>yup</t>
  </si>
  <si>
    <t>cvt</t>
  </si>
  <si>
    <t>CyberVeinToken</t>
  </si>
  <si>
    <t>ali</t>
  </si>
  <si>
    <t>Hyundai DAC</t>
  </si>
  <si>
    <t>abet</t>
  </si>
  <si>
    <t>altbet</t>
  </si>
  <si>
    <t>Altbet</t>
  </si>
  <si>
    <t>kwh</t>
  </si>
  <si>
    <t>KwhCoin</t>
  </si>
  <si>
    <t>gzro</t>
  </si>
  <si>
    <t>fst</t>
  </si>
  <si>
    <t>metm</t>
  </si>
  <si>
    <t>mas</t>
  </si>
  <si>
    <t>midas-protocol</t>
  </si>
  <si>
    <t>Midas Protocol</t>
  </si>
  <si>
    <t>cnmc</t>
  </si>
  <si>
    <t>cryptonodes</t>
  </si>
  <si>
    <t>Cryptonodes</t>
  </si>
  <si>
    <t>bzl</t>
  </si>
  <si>
    <t>BZLCoin</t>
  </si>
  <si>
    <t>rdc</t>
  </si>
  <si>
    <t>qntu</t>
  </si>
  <si>
    <t>Quanta</t>
  </si>
  <si>
    <t>qno</t>
  </si>
  <si>
    <t>lgs</t>
  </si>
  <si>
    <t>cct</t>
  </si>
  <si>
    <t>Crystal Clear</t>
  </si>
  <si>
    <t>knt</t>
  </si>
  <si>
    <t>kora-network</t>
  </si>
  <si>
    <t>Kora Network</t>
  </si>
  <si>
    <t>wiz</t>
  </si>
  <si>
    <t>flm</t>
  </si>
  <si>
    <t>folm</t>
  </si>
  <si>
    <t>Folm</t>
  </si>
  <si>
    <t>etsc</t>
  </si>
  <si>
    <t>ethereum-social</t>
  </si>
  <si>
    <t>Ethereum Social</t>
  </si>
  <si>
    <t>vips</t>
  </si>
  <si>
    <t>vipstarcoin</t>
  </si>
  <si>
    <t>VIPSTARCOIN</t>
  </si>
  <si>
    <t>cryp</t>
  </si>
  <si>
    <t>cryptic-coin</t>
  </si>
  <si>
    <t>Cryptic Coin</t>
  </si>
  <si>
    <t>cdc</t>
  </si>
  <si>
    <t>cdc-foundation</t>
  </si>
  <si>
    <t>womencoin</t>
  </si>
  <si>
    <t>pmnt</t>
  </si>
  <si>
    <t>bon</t>
  </si>
  <si>
    <t>wire</t>
  </si>
  <si>
    <t>ptt</t>
  </si>
  <si>
    <t>payx</t>
  </si>
  <si>
    <t>voise</t>
  </si>
  <si>
    <t>yoc</t>
  </si>
  <si>
    <t>cag</t>
  </si>
  <si>
    <t>c2p</t>
  </si>
  <si>
    <t>cheese</t>
  </si>
  <si>
    <t>ccn</t>
  </si>
  <si>
    <t>Cannacoin</t>
  </si>
  <si>
    <t>bcf</t>
  </si>
  <si>
    <t>bitcoin-fast</t>
  </si>
  <si>
    <t>wiki</t>
  </si>
  <si>
    <t>shmn</t>
  </si>
  <si>
    <t>stronghands-masternode</t>
  </si>
  <si>
    <t>StrongHands Masternode</t>
  </si>
  <si>
    <t>btw</t>
  </si>
  <si>
    <t>pra</t>
  </si>
  <si>
    <t>apr</t>
  </si>
  <si>
    <t>gbc</t>
  </si>
  <si>
    <t>dtrc</t>
  </si>
  <si>
    <t>datarius-cryptobank</t>
  </si>
  <si>
    <t>wild</t>
  </si>
  <si>
    <t>czr</t>
  </si>
  <si>
    <t>canonchain</t>
  </si>
  <si>
    <t>enk</t>
  </si>
  <si>
    <t>enkidu</t>
  </si>
  <si>
    <t>Enkidu</t>
  </si>
  <si>
    <t>cdzc</t>
  </si>
  <si>
    <t>cryptodezirecash</t>
  </si>
  <si>
    <t>CryptoDezireCash</t>
  </si>
  <si>
    <t>atm</t>
  </si>
  <si>
    <t>atmchain</t>
  </si>
  <si>
    <t>inc</t>
  </si>
  <si>
    <t>cennz</t>
  </si>
  <si>
    <t>ptc</t>
  </si>
  <si>
    <t>up</t>
  </si>
  <si>
    <t>inn</t>
  </si>
  <si>
    <t>xtl</t>
  </si>
  <si>
    <t>truegame</t>
  </si>
  <si>
    <t>medic</t>
  </si>
  <si>
    <t>medic-coin</t>
  </si>
  <si>
    <t>Medic Coin</t>
  </si>
  <si>
    <t>ttc</t>
  </si>
  <si>
    <t>TTC PROTOCOL</t>
  </si>
  <si>
    <t>imp</t>
  </si>
  <si>
    <t>beet</t>
  </si>
  <si>
    <t>gat</t>
  </si>
  <si>
    <t>skin</t>
  </si>
  <si>
    <t>ufr</t>
  </si>
  <si>
    <t>hbz</t>
  </si>
  <si>
    <t>sucr</t>
  </si>
  <si>
    <t>sucre</t>
  </si>
  <si>
    <t>Sucre</t>
  </si>
  <si>
    <t>dit</t>
  </si>
  <si>
    <t>inmediate</t>
  </si>
  <si>
    <t>Direct Insurance Token</t>
  </si>
  <si>
    <t>indi</t>
  </si>
  <si>
    <t>xn</t>
  </si>
  <si>
    <t>nodium</t>
  </si>
  <si>
    <t>Nodium</t>
  </si>
  <si>
    <t>nbx</t>
  </si>
  <si>
    <t>noxbox</t>
  </si>
  <si>
    <t>Noxbox</t>
  </si>
  <si>
    <t>Netcoin</t>
  </si>
  <si>
    <t>wgo</t>
  </si>
  <si>
    <t>kzc</t>
  </si>
  <si>
    <t>kzcash</t>
  </si>
  <si>
    <t>Kzcash</t>
  </si>
  <si>
    <t>rvt</t>
  </si>
  <si>
    <t>cv2</t>
  </si>
  <si>
    <t>colossuscoin-v2</t>
  </si>
  <si>
    <t>Colossuscoin V2</t>
  </si>
  <si>
    <t>toto</t>
  </si>
  <si>
    <t>aby</t>
  </si>
  <si>
    <t>bloc</t>
  </si>
  <si>
    <t>Bloc.Money</t>
  </si>
  <si>
    <t>ddx</t>
  </si>
  <si>
    <t>xcxt</t>
  </si>
  <si>
    <t>get-token</t>
  </si>
  <si>
    <t>portal</t>
  </si>
  <si>
    <t>Portal</t>
  </si>
  <si>
    <t>tct</t>
  </si>
  <si>
    <t>united-crypto-community</t>
  </si>
  <si>
    <t>hdlb</t>
  </si>
  <si>
    <t>hodlbucks</t>
  </si>
  <si>
    <t>amm</t>
  </si>
  <si>
    <t>hpay</t>
  </si>
  <si>
    <t>hade-pay</t>
  </si>
  <si>
    <t>HPAY Coin</t>
  </si>
  <si>
    <t>blu</t>
  </si>
  <si>
    <t>Bluecoin</t>
  </si>
  <si>
    <t>toa</t>
  </si>
  <si>
    <t>tft</t>
  </si>
  <si>
    <t>threefold-token</t>
  </si>
  <si>
    <t>ThreeFold Token</t>
  </si>
  <si>
    <t>c3w</t>
  </si>
  <si>
    <t>c3-wallet</t>
  </si>
  <si>
    <t>C3 Wallet</t>
  </si>
  <si>
    <t>rlx</t>
  </si>
  <si>
    <t>tks</t>
  </si>
  <si>
    <t>Tokes Platform</t>
  </si>
  <si>
    <t>rupx</t>
  </si>
  <si>
    <t>xax</t>
  </si>
  <si>
    <t>artax</t>
  </si>
  <si>
    <t>ARTAX</t>
  </si>
  <si>
    <t>rstr</t>
  </si>
  <si>
    <t>fork</t>
  </si>
  <si>
    <t>you</t>
  </si>
  <si>
    <t>you-chain</t>
  </si>
  <si>
    <t>YOU Chain</t>
  </si>
  <si>
    <t>mib</t>
  </si>
  <si>
    <t>smc</t>
  </si>
  <si>
    <t>Smartcoin</t>
  </si>
  <si>
    <t>tux</t>
  </si>
  <si>
    <t>tuxcoin</t>
  </si>
  <si>
    <t>Tuxcoin</t>
  </si>
  <si>
    <t>elt</t>
  </si>
  <si>
    <t>electron</t>
  </si>
  <si>
    <t>Electron</t>
  </si>
  <si>
    <t>dtem</t>
  </si>
  <si>
    <t>dsystem</t>
  </si>
  <si>
    <t>pgn</t>
  </si>
  <si>
    <t>ppo</t>
  </si>
  <si>
    <t>picpoto</t>
  </si>
  <si>
    <t>PICPOTO</t>
  </si>
  <si>
    <t>mvt</t>
  </si>
  <si>
    <t>the-movement</t>
  </si>
  <si>
    <t>The Movement</t>
  </si>
  <si>
    <t>crypt</t>
  </si>
  <si>
    <t>js</t>
  </si>
  <si>
    <t>hlc</t>
  </si>
  <si>
    <t>peng</t>
  </si>
  <si>
    <t>penguin</t>
  </si>
  <si>
    <t>itz</t>
  </si>
  <si>
    <t>gene-source-code-token</t>
  </si>
  <si>
    <t>Gene Source Code Token</t>
  </si>
  <si>
    <t>xvp</t>
  </si>
  <si>
    <t>virtacoinplus</t>
  </si>
  <si>
    <t>Virtacoinplus</t>
  </si>
  <si>
    <t>bco</t>
  </si>
  <si>
    <t>bananacoin</t>
  </si>
  <si>
    <t>BananaCoin</t>
  </si>
  <si>
    <t>neva</t>
  </si>
  <si>
    <t>mct</t>
  </si>
  <si>
    <t>g3n</t>
  </si>
  <si>
    <t>G3N</t>
  </si>
  <si>
    <t>dice</t>
  </si>
  <si>
    <t>ehc</t>
  </si>
  <si>
    <t>ecosystem-health-chain</t>
  </si>
  <si>
    <t>Ecosystem Health Chain</t>
  </si>
  <si>
    <t>vrsc</t>
  </si>
  <si>
    <t>verus-coin</t>
  </si>
  <si>
    <t>Verus Coin</t>
  </si>
  <si>
    <t>rpl</t>
  </si>
  <si>
    <t>utc</t>
  </si>
  <si>
    <t>Ultracoin</t>
  </si>
  <si>
    <t>joy</t>
  </si>
  <si>
    <t>joyso</t>
  </si>
  <si>
    <t>JOYSO</t>
  </si>
  <si>
    <t>bern</t>
  </si>
  <si>
    <t>blockstack</t>
  </si>
  <si>
    <t>Blockstack</t>
  </si>
  <si>
    <t>unicorngo-candy</t>
  </si>
  <si>
    <t>UnicornGo Candy</t>
  </si>
  <si>
    <t>hb</t>
  </si>
  <si>
    <t>iht</t>
  </si>
  <si>
    <t>1x2</t>
  </si>
  <si>
    <t>1x2-coin</t>
  </si>
  <si>
    <t>1X2 Coin</t>
  </si>
  <si>
    <t>btb</t>
  </si>
  <si>
    <t>Bitbar</t>
  </si>
  <si>
    <t>bet</t>
  </si>
  <si>
    <t>fil</t>
  </si>
  <si>
    <t>cplo</t>
  </si>
  <si>
    <t>saga</t>
  </si>
  <si>
    <t>team</t>
  </si>
  <si>
    <t>tokenstars-team</t>
  </si>
  <si>
    <t>TokenStars TEAM</t>
  </si>
  <si>
    <t>luc</t>
  </si>
  <si>
    <t>play2live</t>
  </si>
  <si>
    <t>Level-Up Coin</t>
  </si>
  <si>
    <t>mue</t>
  </si>
  <si>
    <t>abo</t>
  </si>
  <si>
    <t>ABO</t>
  </si>
  <si>
    <t>dxt</t>
  </si>
  <si>
    <t>thr</t>
  </si>
  <si>
    <t>Thorecoin</t>
  </si>
  <si>
    <t>inve</t>
  </si>
  <si>
    <t>trump</t>
  </si>
  <si>
    <t>Trumpcoin</t>
  </si>
  <si>
    <t>hyb</t>
  </si>
  <si>
    <t>hybridblock</t>
  </si>
  <si>
    <t>HybridBlock</t>
  </si>
  <si>
    <t>taj</t>
  </si>
  <si>
    <t>mbrs</t>
  </si>
  <si>
    <t>ftxt</t>
  </si>
  <si>
    <t>mfc</t>
  </si>
  <si>
    <t>mfcoin</t>
  </si>
  <si>
    <t>MFCoin</t>
  </si>
  <si>
    <t>cco</t>
  </si>
  <si>
    <t>bank</t>
  </si>
  <si>
    <t>bpl</t>
  </si>
  <si>
    <t>opcx</t>
  </si>
  <si>
    <t>over-powered-coin</t>
  </si>
  <si>
    <t>Over Powered Coin</t>
  </si>
  <si>
    <t>evc</t>
  </si>
  <si>
    <t>2go</t>
  </si>
  <si>
    <t>fundz</t>
  </si>
  <si>
    <t>fundfantasy</t>
  </si>
  <si>
    <t>FundFantasy</t>
  </si>
  <si>
    <t>qun</t>
  </si>
  <si>
    <t>mtrc</t>
  </si>
  <si>
    <t>aias</t>
  </si>
  <si>
    <t>aiascoin</t>
  </si>
  <si>
    <t>AIAScoin</t>
  </si>
  <si>
    <t>vest</t>
  </si>
  <si>
    <t>mog</t>
  </si>
  <si>
    <t>mogwai</t>
  </si>
  <si>
    <t>rvr</t>
  </si>
  <si>
    <t>irl</t>
  </si>
  <si>
    <t>bmh</t>
  </si>
  <si>
    <t>blockmesh-2</t>
  </si>
  <si>
    <t>xcg</t>
  </si>
  <si>
    <t>dogec</t>
  </si>
  <si>
    <t>dogecash</t>
  </si>
  <si>
    <t>DogeCash</t>
  </si>
  <si>
    <t>frost</t>
  </si>
  <si>
    <t>bifrost</t>
  </si>
  <si>
    <t>Bifrost</t>
  </si>
  <si>
    <t>stu</t>
  </si>
  <si>
    <t>bitjob</t>
  </si>
  <si>
    <t>cyl</t>
  </si>
  <si>
    <t>jot</t>
  </si>
  <si>
    <t>icr</t>
  </si>
  <si>
    <t>rns</t>
  </si>
  <si>
    <t>dpn</t>
  </si>
  <si>
    <t>Dipnet</t>
  </si>
  <si>
    <t>cms</t>
  </si>
  <si>
    <t>comsa</t>
  </si>
  <si>
    <t>COMSA</t>
  </si>
  <si>
    <t>zrc</t>
  </si>
  <si>
    <t>marinecoin</t>
  </si>
  <si>
    <t>Marinecoin</t>
  </si>
  <si>
    <t>rpm</t>
  </si>
  <si>
    <t>tac</t>
  </si>
  <si>
    <t>zba</t>
  </si>
  <si>
    <t>bzx</t>
  </si>
  <si>
    <t>ytc</t>
  </si>
  <si>
    <t>yibitcoin</t>
  </si>
  <si>
    <t>Yibitcoin</t>
  </si>
  <si>
    <t>one</t>
  </si>
  <si>
    <t>rc</t>
  </si>
  <si>
    <t>nbc</t>
  </si>
  <si>
    <t>Hold</t>
  </si>
  <si>
    <t>wrc</t>
  </si>
  <si>
    <t>nobs</t>
  </si>
  <si>
    <t>boe</t>
  </si>
  <si>
    <t>tmc</t>
  </si>
  <si>
    <t>boat</t>
  </si>
  <si>
    <t>ncp</t>
  </si>
  <si>
    <t>lx</t>
  </si>
  <si>
    <t>Moonlight Lux</t>
  </si>
  <si>
    <t>mbyt</t>
  </si>
  <si>
    <t>madbyte-coin</t>
  </si>
  <si>
    <t>Madbyte Coin</t>
  </si>
  <si>
    <t>whl</t>
  </si>
  <si>
    <t>mitx</t>
  </si>
  <si>
    <t>qvt</t>
  </si>
  <si>
    <t>crc</t>
  </si>
  <si>
    <t>engt</t>
  </si>
  <si>
    <t>mt</t>
  </si>
  <si>
    <t>stn</t>
  </si>
  <si>
    <t>mic</t>
  </si>
  <si>
    <t>edrc</t>
  </si>
  <si>
    <t>frd</t>
  </si>
  <si>
    <t>farad</t>
  </si>
  <si>
    <t>Farad</t>
  </si>
  <si>
    <t>anc</t>
  </si>
  <si>
    <t>lft</t>
  </si>
  <si>
    <t>dfn</t>
  </si>
  <si>
    <t>dfinity</t>
  </si>
  <si>
    <t>Dfinity</t>
  </si>
  <si>
    <t>ebc</t>
  </si>
  <si>
    <t>eddie</t>
  </si>
  <si>
    <t>eddiecoin</t>
  </si>
  <si>
    <t>Eddie Coin</t>
  </si>
  <si>
    <t>fjc</t>
  </si>
  <si>
    <t>Fujicoin</t>
  </si>
  <si>
    <t>coinfirm-amlt</t>
  </si>
  <si>
    <t>Coinfirm AMLT</t>
  </si>
  <si>
    <t>rct</t>
  </si>
  <si>
    <t>dkpc</t>
  </si>
  <si>
    <t>qbit</t>
  </si>
  <si>
    <t>dxc</t>
  </si>
  <si>
    <t>rap</t>
  </si>
  <si>
    <t>rapture</t>
  </si>
  <si>
    <t>Rapture</t>
  </si>
  <si>
    <t>ecash</t>
  </si>
  <si>
    <t>ethereum-cash</t>
  </si>
  <si>
    <t>hand</t>
  </si>
  <si>
    <t>cyr</t>
  </si>
  <si>
    <t>cypher</t>
  </si>
  <si>
    <t>Cypher</t>
  </si>
  <si>
    <t>boli</t>
  </si>
  <si>
    <t>ole</t>
  </si>
  <si>
    <t>Shard Coin</t>
  </si>
  <si>
    <t>ero</t>
  </si>
  <si>
    <t>pepecash</t>
  </si>
  <si>
    <t>PepeCash</t>
  </si>
  <si>
    <t>coval</t>
  </si>
  <si>
    <t>pyx</t>
  </si>
  <si>
    <t>eqc</t>
  </si>
  <si>
    <t>qchain</t>
  </si>
  <si>
    <t>Qchain</t>
  </si>
  <si>
    <t>hero-token</t>
  </si>
  <si>
    <t>Hero Token</t>
  </si>
  <si>
    <t>xfe</t>
  </si>
  <si>
    <t>feirm</t>
  </si>
  <si>
    <t>FEIRM</t>
  </si>
  <si>
    <t>bltg</t>
  </si>
  <si>
    <t>bitcoin-lightning</t>
  </si>
  <si>
    <t>Block-Logic</t>
  </si>
  <si>
    <t>din</t>
  </si>
  <si>
    <t>bitx</t>
  </si>
  <si>
    <t>bitscreener</t>
  </si>
  <si>
    <t>BitScreener</t>
  </si>
  <si>
    <t>topb</t>
  </si>
  <si>
    <t>TOPBTC Token</t>
  </si>
  <si>
    <t>rblx</t>
  </si>
  <si>
    <t>nio</t>
  </si>
  <si>
    <t>yac</t>
  </si>
  <si>
    <t>yacoin</t>
  </si>
  <si>
    <t>YACoin</t>
  </si>
  <si>
    <t>htb</t>
  </si>
  <si>
    <t>hotbit-token</t>
  </si>
  <si>
    <t>Hotbit Token</t>
  </si>
  <si>
    <t>aog</t>
  </si>
  <si>
    <t>vzt</t>
  </si>
  <si>
    <t>img</t>
  </si>
  <si>
    <t>imagecoin</t>
  </si>
  <si>
    <t>ImageCoin</t>
  </si>
  <si>
    <t>One</t>
  </si>
  <si>
    <t>ngot</t>
  </si>
  <si>
    <t>au</t>
  </si>
  <si>
    <t>che</t>
  </si>
  <si>
    <t>cryptoharbor</t>
  </si>
  <si>
    <t>Crypto Harbor</t>
  </si>
  <si>
    <t>instar</t>
  </si>
  <si>
    <t>Bold</t>
  </si>
  <si>
    <t>btcn</t>
  </si>
  <si>
    <t>flt</t>
  </si>
  <si>
    <t>Fluttercoin</t>
  </si>
  <si>
    <t>evil</t>
  </si>
  <si>
    <t>b2n</t>
  </si>
  <si>
    <t>bitcoin2network</t>
  </si>
  <si>
    <t>Bitcoin2network</t>
  </si>
  <si>
    <t>xmv</t>
  </si>
  <si>
    <t>monerov</t>
  </si>
  <si>
    <t>MoneroV</t>
  </si>
  <si>
    <t>grn</t>
  </si>
  <si>
    <t>GraniteCoin</t>
  </si>
  <si>
    <t>club</t>
  </si>
  <si>
    <t>Clubcoin</t>
  </si>
  <si>
    <t>props</t>
  </si>
  <si>
    <t>Props</t>
  </si>
  <si>
    <t>gdm</t>
  </si>
  <si>
    <t>geldum</t>
  </si>
  <si>
    <t>Geldum</t>
  </si>
  <si>
    <t>spnd</t>
  </si>
  <si>
    <t>chat</t>
  </si>
  <si>
    <t>esco</t>
  </si>
  <si>
    <t>ong-social</t>
  </si>
  <si>
    <t>onG.social</t>
  </si>
  <si>
    <t>rex</t>
  </si>
  <si>
    <t>Imbrex</t>
  </si>
  <si>
    <t>cgen</t>
  </si>
  <si>
    <t>community-generation</t>
  </si>
  <si>
    <t>Community Generation</t>
  </si>
  <si>
    <t>thpc</t>
  </si>
  <si>
    <t>texas-holdem-poker-chain</t>
  </si>
  <si>
    <t>Texas Hold'em Poker Chain</t>
  </si>
  <si>
    <t>face</t>
  </si>
  <si>
    <t>zcc</t>
  </si>
  <si>
    <t>zccoin</t>
  </si>
  <si>
    <t>ZcCoin</t>
  </si>
  <si>
    <t>grwi</t>
  </si>
  <si>
    <t>cwv</t>
  </si>
  <si>
    <t>cryptoworld-vip</t>
  </si>
  <si>
    <t>CryptoWorld.VIP</t>
  </si>
  <si>
    <t>ori</t>
  </si>
  <si>
    <t>origami-network</t>
  </si>
  <si>
    <t>Origami Network</t>
  </si>
  <si>
    <t>src</t>
  </si>
  <si>
    <t>sica</t>
  </si>
  <si>
    <t>signaturechain</t>
  </si>
  <si>
    <t>SignatureChain</t>
  </si>
  <si>
    <t>snip</t>
  </si>
  <si>
    <t>cet</t>
  </si>
  <si>
    <t>c8</t>
  </si>
  <si>
    <t>carboneum</t>
  </si>
  <si>
    <t>Carboneum</t>
  </si>
  <si>
    <t>rup</t>
  </si>
  <si>
    <t>poll</t>
  </si>
  <si>
    <t>x8x</t>
  </si>
  <si>
    <t>x8-project</t>
  </si>
  <si>
    <t>cdx</t>
  </si>
  <si>
    <t>unic</t>
  </si>
  <si>
    <t>tlr</t>
  </si>
  <si>
    <t>taler</t>
  </si>
  <si>
    <t>Taler</t>
  </si>
  <si>
    <t>sparta</t>
  </si>
  <si>
    <t>sparta-startups</t>
  </si>
  <si>
    <t>Sparta</t>
  </si>
  <si>
    <t>cic</t>
  </si>
  <si>
    <t>cloud-insurance-chain</t>
  </si>
  <si>
    <t>Cloud-Insurance Chain</t>
  </si>
  <si>
    <t>eql</t>
  </si>
  <si>
    <t>kore</t>
  </si>
  <si>
    <t>KoreCoin</t>
  </si>
  <si>
    <t>ozc</t>
  </si>
  <si>
    <t>ozziecoin</t>
  </si>
  <si>
    <t>Ozziecoin</t>
  </si>
  <si>
    <t>iqn</t>
  </si>
  <si>
    <t>cach</t>
  </si>
  <si>
    <t>Cachecoin</t>
  </si>
  <si>
    <t>shb</t>
  </si>
  <si>
    <t>skyhub</t>
  </si>
  <si>
    <t>SkyHub</t>
  </si>
  <si>
    <t>alx</t>
  </si>
  <si>
    <t>pk</t>
  </si>
  <si>
    <t>pennykoin</t>
  </si>
  <si>
    <t>Pennykoin</t>
  </si>
  <si>
    <t>dow</t>
  </si>
  <si>
    <t>Dowcoin</t>
  </si>
  <si>
    <t>jump</t>
  </si>
  <si>
    <t>jumpcoin</t>
  </si>
  <si>
    <t>Jumpcoin</t>
  </si>
  <si>
    <t>dashg</t>
  </si>
  <si>
    <t>dash-green</t>
  </si>
  <si>
    <t>Dash Green</t>
  </si>
  <si>
    <t>civ</t>
  </si>
  <si>
    <t>lmc</t>
  </si>
  <si>
    <t>arb</t>
  </si>
  <si>
    <t>arbitraging</t>
  </si>
  <si>
    <t>mnm</t>
  </si>
  <si>
    <t>mineum</t>
  </si>
  <si>
    <t>Mineum</t>
  </si>
  <si>
    <t>carbon</t>
  </si>
  <si>
    <t>gali</t>
  </si>
  <si>
    <t>galilel</t>
  </si>
  <si>
    <t>Galilel</t>
  </si>
  <si>
    <t>SRCoin</t>
  </si>
  <si>
    <t>lit</t>
  </si>
  <si>
    <t>lithium</t>
  </si>
  <si>
    <t>Lithium</t>
  </si>
  <si>
    <t>sha</t>
  </si>
  <si>
    <t>rec</t>
  </si>
  <si>
    <t>tmtg</t>
  </si>
  <si>
    <t>ele</t>
  </si>
  <si>
    <t>psc</t>
  </si>
  <si>
    <t>gem</t>
  </si>
  <si>
    <t>gems-2</t>
  </si>
  <si>
    <t>Gems</t>
  </si>
  <si>
    <t>comp</t>
  </si>
  <si>
    <t>compound</t>
  </si>
  <si>
    <t>mdx</t>
  </si>
  <si>
    <t>mediex</t>
  </si>
  <si>
    <t>Mediex</t>
  </si>
  <si>
    <t>umo</t>
  </si>
  <si>
    <t>universal-molecule</t>
  </si>
  <si>
    <t>Universal Molecule</t>
  </si>
  <si>
    <t>blockhive</t>
  </si>
  <si>
    <t>hbt</t>
  </si>
  <si>
    <t>hur</t>
  </si>
  <si>
    <t>ybct</t>
  </si>
  <si>
    <t>ybcoin</t>
  </si>
  <si>
    <t>Ybcoin</t>
  </si>
  <si>
    <t>cre</t>
  </si>
  <si>
    <t>wab</t>
  </si>
  <si>
    <t>wab-network</t>
  </si>
  <si>
    <t>WAB Network</t>
  </si>
  <si>
    <t>eli</t>
  </si>
  <si>
    <t>eligma</t>
  </si>
  <si>
    <t>ELIGMA</t>
  </si>
  <si>
    <t>mash</t>
  </si>
  <si>
    <t>Masternet</t>
  </si>
  <si>
    <t>bkbt</t>
  </si>
  <si>
    <t>BeeKan / Beenews</t>
  </si>
  <si>
    <t>sh</t>
  </si>
  <si>
    <t>shilling</t>
  </si>
  <si>
    <t>Shilling</t>
  </si>
  <si>
    <t>dan</t>
  </si>
  <si>
    <t>Aced</t>
  </si>
  <si>
    <t>pnx</t>
  </si>
  <si>
    <t>dtc</t>
  </si>
  <si>
    <t>ssp</t>
  </si>
  <si>
    <t>zer</t>
  </si>
  <si>
    <t>dfs</t>
  </si>
  <si>
    <t>digital-fantasy-sports</t>
  </si>
  <si>
    <t>Digital Fantasy Sports</t>
  </si>
  <si>
    <t>mxt</t>
  </si>
  <si>
    <t>sxc</t>
  </si>
  <si>
    <t>aix</t>
  </si>
  <si>
    <t>cpy</t>
  </si>
  <si>
    <t>orsgroup-io</t>
  </si>
  <si>
    <t>equad</t>
  </si>
  <si>
    <t>quadrant-protocol</t>
  </si>
  <si>
    <t>Quadrant Protocol</t>
  </si>
  <si>
    <t>abx</t>
  </si>
  <si>
    <t>huc</t>
  </si>
  <si>
    <t>Huntercoin</t>
  </si>
  <si>
    <t>ixt</t>
  </si>
  <si>
    <t>insurex</t>
  </si>
  <si>
    <t>iXledger</t>
  </si>
  <si>
    <t>cfl</t>
  </si>
  <si>
    <t>Cryptoflow</t>
  </si>
  <si>
    <t>epc</t>
  </si>
  <si>
    <t>experiencecoin</t>
  </si>
  <si>
    <t>ExperienceCoin</t>
  </si>
  <si>
    <t>snet</t>
  </si>
  <si>
    <t>bc</t>
  </si>
  <si>
    <t>inv</t>
  </si>
  <si>
    <t>xmoo</t>
  </si>
  <si>
    <t>cloud-moolah</t>
  </si>
  <si>
    <t>Cloud Moolah</t>
  </si>
  <si>
    <t>goa</t>
  </si>
  <si>
    <t>goacoin</t>
  </si>
  <si>
    <t>GoaCoin</t>
  </si>
  <si>
    <t>mftu</t>
  </si>
  <si>
    <t>qbc</t>
  </si>
  <si>
    <t>snr</t>
  </si>
  <si>
    <t>tcash</t>
  </si>
  <si>
    <t>TCASH</t>
  </si>
  <si>
    <t>bnd</t>
  </si>
  <si>
    <t>qau</t>
  </si>
  <si>
    <t>dvd</t>
  </si>
  <si>
    <t>dividend-cash</t>
  </si>
  <si>
    <t>Dividend Cash</t>
  </si>
  <si>
    <t>lobs</t>
  </si>
  <si>
    <t>lobstex-coin</t>
  </si>
  <si>
    <t>LOBSTEX Coin</t>
  </si>
  <si>
    <t>iflt</t>
  </si>
  <si>
    <t>acat</t>
  </si>
  <si>
    <t>ttu</t>
  </si>
  <si>
    <t>ttt</t>
  </si>
  <si>
    <t>pc</t>
  </si>
  <si>
    <t>promotionchain</t>
  </si>
  <si>
    <t>PromotionChain</t>
  </si>
  <si>
    <t>pars</t>
  </si>
  <si>
    <t>parsicoin</t>
  </si>
  <si>
    <t>ParsiCoin</t>
  </si>
  <si>
    <t>digital-ticks</t>
  </si>
  <si>
    <t>Digital Ticks</t>
  </si>
  <si>
    <t>snd</t>
  </si>
  <si>
    <t>xln</t>
  </si>
  <si>
    <t>lunarium</t>
  </si>
  <si>
    <t>Lunarium</t>
  </si>
  <si>
    <t>iq-cash</t>
  </si>
  <si>
    <t>pgl</t>
  </si>
  <si>
    <t>prospectors-gold</t>
  </si>
  <si>
    <t>Prospectors Gold</t>
  </si>
  <si>
    <t>txn</t>
  </si>
  <si>
    <t>traxion</t>
  </si>
  <si>
    <t>TraXion</t>
  </si>
  <si>
    <t>bih</t>
  </si>
  <si>
    <t>bithostcoin</t>
  </si>
  <si>
    <t>BitHostCoin</t>
  </si>
  <si>
    <t>stone</t>
  </si>
  <si>
    <t>stonecoin</t>
  </si>
  <si>
    <t>StoneCoin</t>
  </si>
  <si>
    <t>aqx</t>
  </si>
  <si>
    <t>aquila</t>
  </si>
  <si>
    <t>Aquila</t>
  </si>
  <si>
    <t>paws</t>
  </si>
  <si>
    <t>paws-funds</t>
  </si>
  <si>
    <t>Paws Funds</t>
  </si>
  <si>
    <t>trbo</t>
  </si>
  <si>
    <t>turbostake</t>
  </si>
  <si>
    <t>TurboStake</t>
  </si>
  <si>
    <t>ath</t>
  </si>
  <si>
    <t>atheois</t>
  </si>
  <si>
    <t>rtb</t>
  </si>
  <si>
    <t>ab-chain</t>
  </si>
  <si>
    <t>AB Chain RTB</t>
  </si>
  <si>
    <t>exrn</t>
  </si>
  <si>
    <t>mynt</t>
  </si>
  <si>
    <t>Mynt</t>
  </si>
  <si>
    <t>XMED Chain Token</t>
  </si>
  <si>
    <t>rlt</t>
  </si>
  <si>
    <t>btcc</t>
  </si>
  <si>
    <t>bitcoin-core</t>
  </si>
  <si>
    <t>Bitcoin Core</t>
  </si>
  <si>
    <t>cht</t>
  </si>
  <si>
    <t>countinghouse-fund</t>
  </si>
  <si>
    <t>Countinghouse Fund</t>
  </si>
  <si>
    <t>steep</t>
  </si>
  <si>
    <t>abbc</t>
  </si>
  <si>
    <t>trtt</t>
  </si>
  <si>
    <t>dcc</t>
  </si>
  <si>
    <t>datp</t>
  </si>
  <si>
    <t>cl</t>
  </si>
  <si>
    <t>xto</t>
  </si>
  <si>
    <t>est</t>
  </si>
  <si>
    <t>ESports Token</t>
  </si>
  <si>
    <t>b2c</t>
  </si>
  <si>
    <t>bitclassic</t>
  </si>
  <si>
    <t>BitClassic</t>
  </si>
  <si>
    <t>space</t>
  </si>
  <si>
    <t>Spacecoin</t>
  </si>
  <si>
    <t>cdm</t>
  </si>
  <si>
    <t>Condominium Coin</t>
  </si>
  <si>
    <t>ams</t>
  </si>
  <si>
    <t>viog</t>
  </si>
  <si>
    <t>VIOG</t>
  </si>
  <si>
    <t>tsc</t>
  </si>
  <si>
    <t>bcdn</t>
  </si>
  <si>
    <t>vlu</t>
  </si>
  <si>
    <t>arct</t>
  </si>
  <si>
    <t>pedi</t>
  </si>
  <si>
    <t>adz</t>
  </si>
  <si>
    <t>rmc</t>
  </si>
  <si>
    <t>russian-miner-coin</t>
  </si>
  <si>
    <t>oxy</t>
  </si>
  <si>
    <t>ethm</t>
  </si>
  <si>
    <t>mci</t>
  </si>
  <si>
    <t>sift</t>
  </si>
  <si>
    <t>smart-investment-fund-token</t>
  </si>
  <si>
    <t>Smart Investment Fund Token</t>
  </si>
  <si>
    <t>c2c</t>
  </si>
  <si>
    <t>exrt</t>
  </si>
  <si>
    <t>exrt-network</t>
  </si>
  <si>
    <t>EXRT Network</t>
  </si>
  <si>
    <t>ocl</t>
  </si>
  <si>
    <t>btr</t>
  </si>
  <si>
    <t>gcr</t>
  </si>
  <si>
    <t>aaa</t>
  </si>
  <si>
    <t>app-alliance-association</t>
  </si>
  <si>
    <t>AAAchain</t>
  </si>
  <si>
    <t>vot</t>
  </si>
  <si>
    <t>npc</t>
  </si>
  <si>
    <t>npcoin</t>
  </si>
  <si>
    <t>NPCoin</t>
  </si>
  <si>
    <t>catt</t>
  </si>
  <si>
    <t>catex-token</t>
  </si>
  <si>
    <t>Catex Token</t>
  </si>
  <si>
    <t>otb</t>
  </si>
  <si>
    <t>zsc</t>
  </si>
  <si>
    <t>mlm</t>
  </si>
  <si>
    <t>plan</t>
  </si>
  <si>
    <t>vrs</t>
  </si>
  <si>
    <t>bsx</t>
  </si>
  <si>
    <t>dasc</t>
  </si>
  <si>
    <t>Dascoin</t>
  </si>
  <si>
    <t>CRYCASH</t>
  </si>
  <si>
    <t>gmt</t>
  </si>
  <si>
    <t>type</t>
  </si>
  <si>
    <t>aux</t>
  </si>
  <si>
    <t>nrp</t>
  </si>
  <si>
    <t>neos</t>
  </si>
  <si>
    <t>Neoscoin</t>
  </si>
  <si>
    <t>cru</t>
  </si>
  <si>
    <t>curium</t>
  </si>
  <si>
    <t>Curium</t>
  </si>
  <si>
    <t>arepa</t>
  </si>
  <si>
    <t>lbrt</t>
  </si>
  <si>
    <t>liberty</t>
  </si>
  <si>
    <t>Liberty</t>
  </si>
  <si>
    <t>zmn</t>
  </si>
  <si>
    <t>socx</t>
  </si>
  <si>
    <t>socialx</t>
  </si>
  <si>
    <t>SocialX</t>
  </si>
  <si>
    <t>sfcp</t>
  </si>
  <si>
    <t>sf-capital</t>
  </si>
  <si>
    <t>SF Capital</t>
  </si>
  <si>
    <t>bull</t>
  </si>
  <si>
    <t>buysell</t>
  </si>
  <si>
    <t>BuySell</t>
  </si>
  <si>
    <t>adi</t>
  </si>
  <si>
    <t>cpl</t>
  </si>
  <si>
    <t>coinplace</t>
  </si>
  <si>
    <t>CoinPlace</t>
  </si>
  <si>
    <t>ytn</t>
  </si>
  <si>
    <t>wlk</t>
  </si>
  <si>
    <t>wolk</t>
  </si>
  <si>
    <t>Wolk</t>
  </si>
  <si>
    <t>scoi</t>
  </si>
  <si>
    <t>sprinklecoin</t>
  </si>
  <si>
    <t>SprinkleCoin</t>
  </si>
  <si>
    <t>my-crypto-trade</t>
  </si>
  <si>
    <t>My Crypto Trade</t>
  </si>
  <si>
    <t>dsc</t>
  </si>
  <si>
    <t>data-saver-coin</t>
  </si>
  <si>
    <t>Data Saver Coin</t>
  </si>
  <si>
    <t>prj</t>
  </si>
  <si>
    <t>bitcar</t>
  </si>
  <si>
    <t>BitCar</t>
  </si>
  <si>
    <t>csc</t>
  </si>
  <si>
    <t>Casinocoin</t>
  </si>
  <si>
    <t>ieth</t>
  </si>
  <si>
    <t>jaag</t>
  </si>
  <si>
    <t>jaag-coin</t>
  </si>
  <si>
    <t>Jaag Coin</t>
  </si>
  <si>
    <t>sur</t>
  </si>
  <si>
    <t>wthc</t>
  </si>
  <si>
    <t>withcoin</t>
  </si>
  <si>
    <t>Withcoin</t>
  </si>
  <si>
    <t>rating</t>
  </si>
  <si>
    <t>x42</t>
  </si>
  <si>
    <t>x42-protocol</t>
  </si>
  <si>
    <t>X42 Protocol</t>
  </si>
  <si>
    <t>btpl</t>
  </si>
  <si>
    <t>grph</t>
  </si>
  <si>
    <t>qch</t>
  </si>
  <si>
    <t>atfs</t>
  </si>
  <si>
    <t>ATFS LAB</t>
  </si>
  <si>
    <t>dvs</t>
  </si>
  <si>
    <t>davies</t>
  </si>
  <si>
    <t>Davies</t>
  </si>
  <si>
    <t>bbt</t>
  </si>
  <si>
    <t>bitboost</t>
  </si>
  <si>
    <t>BitBoost</t>
  </si>
  <si>
    <t>cuz</t>
  </si>
  <si>
    <t>cool-cousin</t>
  </si>
  <si>
    <t>Cool Cousin</t>
  </si>
  <si>
    <t>tkr</t>
  </si>
  <si>
    <t>crypto-insight</t>
  </si>
  <si>
    <t>cato</t>
  </si>
  <si>
    <t>pcn</t>
  </si>
  <si>
    <t>Peepcoin</t>
  </si>
  <si>
    <t>dot</t>
  </si>
  <si>
    <t>polkadot</t>
  </si>
  <si>
    <t>Polkadot</t>
  </si>
  <si>
    <t>qmc</t>
  </si>
  <si>
    <t>qmcoin</t>
  </si>
  <si>
    <t>QMCoin</t>
  </si>
  <si>
    <t>magn</t>
  </si>
  <si>
    <t>ltb</t>
  </si>
  <si>
    <t>mfit</t>
  </si>
  <si>
    <t>cit</t>
  </si>
  <si>
    <t>carinet-token</t>
  </si>
  <si>
    <t>pkg</t>
  </si>
  <si>
    <t>onx</t>
  </si>
  <si>
    <t>reex</t>
  </si>
  <si>
    <t>reecore</t>
  </si>
  <si>
    <t>Reecore</t>
  </si>
  <si>
    <t>gnr</t>
  </si>
  <si>
    <t>pho</t>
  </si>
  <si>
    <t>tok</t>
  </si>
  <si>
    <t>tokok</t>
  </si>
  <si>
    <t>Tokok</t>
  </si>
  <si>
    <t>snbl</t>
  </si>
  <si>
    <t>snowball</t>
  </si>
  <si>
    <t>Snowball</t>
  </si>
  <si>
    <t>bitb</t>
  </si>
  <si>
    <t>fbn</t>
  </si>
  <si>
    <t>five-balance</t>
  </si>
  <si>
    <t>five balance</t>
  </si>
  <si>
    <t>tri</t>
  </si>
  <si>
    <t>pzdc</t>
  </si>
  <si>
    <t>pzdc-project</t>
  </si>
  <si>
    <t>PZDC Project</t>
  </si>
  <si>
    <t>blry</t>
  </si>
  <si>
    <t>billarycoin</t>
  </si>
  <si>
    <t>BillaryCoin</t>
  </si>
  <si>
    <t>dxo</t>
  </si>
  <si>
    <t>dextro</t>
  </si>
  <si>
    <t>Dextro</t>
  </si>
  <si>
    <t>znt</t>
  </si>
  <si>
    <t>kai</t>
  </si>
  <si>
    <t>kaicoin</t>
  </si>
  <si>
    <t>Kaicoin</t>
  </si>
  <si>
    <t>evos</t>
  </si>
  <si>
    <t>EVOS</t>
  </si>
  <si>
    <t>prps</t>
  </si>
  <si>
    <t>purpose</t>
  </si>
  <si>
    <t>Purpose</t>
  </si>
  <si>
    <t>urx</t>
  </si>
  <si>
    <t>uraniumx</t>
  </si>
  <si>
    <t>UraniumX</t>
  </si>
  <si>
    <t>trct</t>
  </si>
  <si>
    <t>xqn</t>
  </si>
  <si>
    <t>rgs</t>
  </si>
  <si>
    <t>amo</t>
  </si>
  <si>
    <t>atx</t>
  </si>
  <si>
    <t>dtb</t>
  </si>
  <si>
    <t>xct</t>
  </si>
  <si>
    <t>less</t>
  </si>
  <si>
    <t>lordless</t>
  </si>
  <si>
    <t>LORDLESS</t>
  </si>
  <si>
    <t>fkx</t>
  </si>
  <si>
    <t>race</t>
  </si>
  <si>
    <t>racecoin</t>
  </si>
  <si>
    <t>Race</t>
  </si>
  <si>
    <t>ccc</t>
  </si>
  <si>
    <t>cdn</t>
  </si>
  <si>
    <t>vnx</t>
  </si>
  <si>
    <t>venox</t>
  </si>
  <si>
    <t>Venox</t>
  </si>
  <si>
    <t>plu</t>
  </si>
  <si>
    <t>cpn</t>
  </si>
  <si>
    <t>Compucoin</t>
  </si>
  <si>
    <t>viewly</t>
  </si>
  <si>
    <t>yuki-coin</t>
  </si>
  <si>
    <t>YUKI COIN</t>
  </si>
  <si>
    <t>hight</t>
  </si>
  <si>
    <t>Highcoin</t>
  </si>
  <si>
    <t>vcc</t>
  </si>
  <si>
    <t>plc</t>
  </si>
  <si>
    <t>PlatinCoin</t>
  </si>
  <si>
    <t>sat</t>
  </si>
  <si>
    <t>sphere-social</t>
  </si>
  <si>
    <t>Social Activity Token</t>
  </si>
  <si>
    <t>cft</t>
  </si>
  <si>
    <t>cryptoforecast</t>
  </si>
  <si>
    <t>CryptoForecast</t>
  </si>
  <si>
    <t>dixicoin</t>
  </si>
  <si>
    <t>DIXIcoin</t>
  </si>
  <si>
    <t>foodcoin</t>
  </si>
  <si>
    <t>lcd</t>
  </si>
  <si>
    <t>lucyd</t>
  </si>
  <si>
    <t>Lucyd</t>
  </si>
  <si>
    <t>akn</t>
  </si>
  <si>
    <t>akencash</t>
  </si>
  <si>
    <t>AkenCash</t>
  </si>
  <si>
    <t>xbrc</t>
  </si>
  <si>
    <t>quan</t>
  </si>
  <si>
    <t>quantis</t>
  </si>
  <si>
    <t>Quantis</t>
  </si>
  <si>
    <t>oasis</t>
  </si>
  <si>
    <t>oasis-2</t>
  </si>
  <si>
    <t>OASIS</t>
  </si>
  <si>
    <t>snrg</t>
  </si>
  <si>
    <t>loci</t>
  </si>
  <si>
    <t>xenc</t>
  </si>
  <si>
    <t>xenchain</t>
  </si>
  <si>
    <t>Xenchain</t>
  </si>
  <si>
    <t>fxt</t>
  </si>
  <si>
    <t>qbs</t>
  </si>
  <si>
    <t>qbase</t>
  </si>
  <si>
    <t>QBase</t>
  </si>
  <si>
    <t>manga</t>
  </si>
  <si>
    <t>mangacoin</t>
  </si>
  <si>
    <t>MangaCoin</t>
  </si>
  <si>
    <t>ner</t>
  </si>
  <si>
    <t>crbt</t>
  </si>
  <si>
    <t>emd</t>
  </si>
  <si>
    <t>emerald-crypto</t>
  </si>
  <si>
    <t>arco</t>
  </si>
  <si>
    <t>sgp</t>
  </si>
  <si>
    <t>ragna</t>
  </si>
  <si>
    <t>cnct</t>
  </si>
  <si>
    <t>connect</t>
  </si>
  <si>
    <t>Connect</t>
  </si>
  <si>
    <t>gap</t>
  </si>
  <si>
    <t>skch</t>
  </si>
  <si>
    <t>skychain</t>
  </si>
  <si>
    <t>Skychain</t>
  </si>
  <si>
    <t>eagle</t>
  </si>
  <si>
    <t>fto</t>
  </si>
  <si>
    <t>dac</t>
  </si>
  <si>
    <t>lkr</t>
  </si>
  <si>
    <t>lkr-coin</t>
  </si>
  <si>
    <t>LKR Coin</t>
  </si>
  <si>
    <t>x12</t>
  </si>
  <si>
    <t>give</t>
  </si>
  <si>
    <t>GIVES</t>
  </si>
  <si>
    <t>gsr</t>
  </si>
  <si>
    <t>sono</t>
  </si>
  <si>
    <t>kod</t>
  </si>
  <si>
    <t>kodcoin</t>
  </si>
  <si>
    <t>KODcoin</t>
  </si>
  <si>
    <t>aex</t>
  </si>
  <si>
    <t>aeriumx</t>
  </si>
  <si>
    <t>AeriumX</t>
  </si>
  <si>
    <t>icst</t>
  </si>
  <si>
    <t>individual-content-and-skill-token</t>
  </si>
  <si>
    <t>Individual Content and Skill Token</t>
  </si>
  <si>
    <t>ylc</t>
  </si>
  <si>
    <t>yolo-cash</t>
  </si>
  <si>
    <t>YOLOCash</t>
  </si>
  <si>
    <t>dgs</t>
  </si>
  <si>
    <t>pkt</t>
  </si>
  <si>
    <t>PlayKey</t>
  </si>
  <si>
    <t>bitg</t>
  </si>
  <si>
    <t>pib</t>
  </si>
  <si>
    <t>pibble</t>
  </si>
  <si>
    <t>Pibble</t>
  </si>
  <si>
    <t>leaf</t>
  </si>
  <si>
    <t>leafcoin</t>
  </si>
  <si>
    <t>Leafcoin</t>
  </si>
  <si>
    <t>axs</t>
  </si>
  <si>
    <t>axs-gold</t>
  </si>
  <si>
    <t>AXS.GOLD</t>
  </si>
  <si>
    <t>j</t>
  </si>
  <si>
    <t>trxc</t>
  </si>
  <si>
    <t>TronClassic</t>
  </si>
  <si>
    <t>ecob</t>
  </si>
  <si>
    <t>cymt</t>
  </si>
  <si>
    <t>mox</t>
  </si>
  <si>
    <t>MoX</t>
  </si>
  <si>
    <t>boxy</t>
  </si>
  <si>
    <t>boxy-coin</t>
  </si>
  <si>
    <t>BOXY Coin</t>
  </si>
  <si>
    <t>jin</t>
  </si>
  <si>
    <t>chp</t>
  </si>
  <si>
    <t>sloth</t>
  </si>
  <si>
    <t>SlothCoin</t>
  </si>
  <si>
    <t>tkn</t>
  </si>
  <si>
    <t>dor</t>
  </si>
  <si>
    <t>krone</t>
  </si>
  <si>
    <t>elli</t>
  </si>
  <si>
    <t>elliotcoin</t>
  </si>
  <si>
    <t>Elliotcoin</t>
  </si>
  <si>
    <t>mkt</t>
  </si>
  <si>
    <t>marketcash</t>
  </si>
  <si>
    <t>MarketCash</t>
  </si>
  <si>
    <t>i0c</t>
  </si>
  <si>
    <t>ac</t>
  </si>
  <si>
    <t>Asiacoin</t>
  </si>
  <si>
    <t>vxv</t>
  </si>
  <si>
    <t>vectorspace</t>
  </si>
  <si>
    <t>Vectorspace AI</t>
  </si>
  <si>
    <t>fund</t>
  </si>
  <si>
    <t>fundchains</t>
  </si>
  <si>
    <t>FUNDChains</t>
  </si>
  <si>
    <t>pass</t>
  </si>
  <si>
    <t>wisepass</t>
  </si>
  <si>
    <t>WisePass</t>
  </si>
  <si>
    <t>tds</t>
  </si>
  <si>
    <t>coinbene-token</t>
  </si>
  <si>
    <t>Coinbene Token</t>
  </si>
  <si>
    <t>ing</t>
  </si>
  <si>
    <t>posq</t>
  </si>
  <si>
    <t>poseidon-quark</t>
  </si>
  <si>
    <t>Poseidon Quark</t>
  </si>
  <si>
    <t>xzx</t>
  </si>
  <si>
    <t>zixx</t>
  </si>
  <si>
    <t>Zixx</t>
  </si>
  <si>
    <t>grx</t>
  </si>
  <si>
    <t>drm</t>
  </si>
  <si>
    <t>kndc</t>
  </si>
  <si>
    <t>ship</t>
  </si>
  <si>
    <t>ct</t>
  </si>
  <si>
    <t>coinmex-token</t>
  </si>
  <si>
    <t>CoinMex Token</t>
  </si>
  <si>
    <t>pcoin</t>
  </si>
  <si>
    <t>prsn</t>
  </si>
  <si>
    <t>persona</t>
  </si>
  <si>
    <t>PERSONA</t>
  </si>
  <si>
    <t>cash</t>
  </si>
  <si>
    <t>super</t>
  </si>
  <si>
    <t>pkb</t>
  </si>
  <si>
    <t>ft</t>
  </si>
  <si>
    <t>bit</t>
  </si>
  <si>
    <t>info</t>
  </si>
  <si>
    <t>infocoin</t>
  </si>
  <si>
    <t>INFOCoin</t>
  </si>
  <si>
    <t>xgg</t>
  </si>
  <si>
    <t>going-gems</t>
  </si>
  <si>
    <t>Going Gems</t>
  </si>
  <si>
    <t>mscn</t>
  </si>
  <si>
    <t>satc</t>
  </si>
  <si>
    <t>satoshicoin</t>
  </si>
  <si>
    <t>Satoshicoin</t>
  </si>
  <si>
    <t>bxt</t>
  </si>
  <si>
    <t>bittokens</t>
  </si>
  <si>
    <t>BitTokens</t>
  </si>
  <si>
    <t>xao</t>
  </si>
  <si>
    <t>alloy-project</t>
  </si>
  <si>
    <t>Alloy Project</t>
  </si>
  <si>
    <t>mc</t>
  </si>
  <si>
    <t>mastercoin</t>
  </si>
  <si>
    <t>MasterCoin</t>
  </si>
  <si>
    <t>xre</t>
  </si>
  <si>
    <t>Revolvercoin</t>
  </si>
  <si>
    <t>wt</t>
  </si>
  <si>
    <t>worldwifi</t>
  </si>
  <si>
    <t>World Wi-Fi WeToken</t>
  </si>
  <si>
    <t>sure</t>
  </si>
  <si>
    <t>surety-token</t>
  </si>
  <si>
    <t>SURETY Token</t>
  </si>
  <si>
    <t>tokc</t>
  </si>
  <si>
    <t>dacs</t>
  </si>
  <si>
    <t>Dacsee</t>
  </si>
  <si>
    <t>sno</t>
  </si>
  <si>
    <t>bitrewards-token</t>
  </si>
  <si>
    <t>BitRewards Token</t>
  </si>
  <si>
    <t>eco</t>
  </si>
  <si>
    <t>tsl</t>
  </si>
  <si>
    <t>Tesla</t>
  </si>
  <si>
    <t>jew</t>
  </si>
  <si>
    <t>vme</t>
  </si>
  <si>
    <t>shel</t>
  </si>
  <si>
    <t>shelterdao</t>
  </si>
  <si>
    <t>shelterDAO</t>
  </si>
  <si>
    <t>olmp</t>
  </si>
  <si>
    <t>olympic-coin</t>
  </si>
  <si>
    <t>Olympic Coin</t>
  </si>
  <si>
    <t>etnxp</t>
  </si>
  <si>
    <t>electronero-pulse</t>
  </si>
  <si>
    <t>Electronero Pulse</t>
  </si>
  <si>
    <t>emrals</t>
  </si>
  <si>
    <t>Emrals</t>
  </si>
  <si>
    <t>fdr</t>
  </si>
  <si>
    <t>french-digital-reserve</t>
  </si>
  <si>
    <t>French Digital Reserve</t>
  </si>
  <si>
    <t>xhy</t>
  </si>
  <si>
    <t>internet-of-coins</t>
  </si>
  <si>
    <t>Hybrid</t>
  </si>
  <si>
    <t>edc</t>
  </si>
  <si>
    <t>edcash</t>
  </si>
  <si>
    <t>EDCASH</t>
  </si>
  <si>
    <t>free</t>
  </si>
  <si>
    <t>FREE coin</t>
  </si>
  <si>
    <t>xrh</t>
  </si>
  <si>
    <t>uet</t>
  </si>
  <si>
    <t>asafe2</t>
  </si>
  <si>
    <t>add</t>
  </si>
  <si>
    <t>seyblock</t>
  </si>
  <si>
    <t>Ad Node</t>
  </si>
  <si>
    <t>nxton</t>
  </si>
  <si>
    <t>nexton</t>
  </si>
  <si>
    <t>NextON</t>
  </si>
  <si>
    <t>kolin</t>
  </si>
  <si>
    <t>Kolin</t>
  </si>
  <si>
    <t>btcui</t>
  </si>
  <si>
    <t>bitcoin-unicorn</t>
  </si>
  <si>
    <t>Bitcoin Unicorn</t>
  </si>
  <si>
    <t>tfc</t>
  </si>
  <si>
    <t>the-freedom-coin</t>
  </si>
  <si>
    <t>The Freedom Coin</t>
  </si>
  <si>
    <t>chg</t>
  </si>
  <si>
    <t>charg-coin</t>
  </si>
  <si>
    <t>Charg Coin</t>
  </si>
  <si>
    <t>cof</t>
  </si>
  <si>
    <t>plxs</t>
  </si>
  <si>
    <t>plexus</t>
  </si>
  <si>
    <t>Plexus</t>
  </si>
  <si>
    <t>roc</t>
  </si>
  <si>
    <t>rasputin</t>
  </si>
  <si>
    <t>Rasputin Online Coin</t>
  </si>
  <si>
    <t>bgt</t>
  </si>
  <si>
    <t>BGT</t>
  </si>
  <si>
    <t>epy</t>
  </si>
  <si>
    <t>roe</t>
  </si>
  <si>
    <t>rover-coin</t>
  </si>
  <si>
    <t>Rover Coin</t>
  </si>
  <si>
    <t>empr</t>
  </si>
  <si>
    <t>empowr Coin</t>
  </si>
  <si>
    <t>func</t>
  </si>
  <si>
    <t>funcoin</t>
  </si>
  <si>
    <t>FUNCoin</t>
  </si>
  <si>
    <t>zt</t>
  </si>
  <si>
    <t>xsd</t>
  </si>
  <si>
    <t>muse</t>
  </si>
  <si>
    <t>havy-2</t>
  </si>
  <si>
    <t>pomac</t>
  </si>
  <si>
    <t>poma</t>
  </si>
  <si>
    <t>POMA</t>
  </si>
  <si>
    <t>mvc</t>
  </si>
  <si>
    <t>com</t>
  </si>
  <si>
    <t>soyuz</t>
  </si>
  <si>
    <t>Soyuz</t>
  </si>
  <si>
    <t>altom</t>
  </si>
  <si>
    <t>ALTOM</t>
  </si>
  <si>
    <t>hndc</t>
  </si>
  <si>
    <t>vikky</t>
  </si>
  <si>
    <t>ips</t>
  </si>
  <si>
    <t>ipsum</t>
  </si>
  <si>
    <t>IPSUM</t>
  </si>
  <si>
    <t>sdrn</t>
  </si>
  <si>
    <t>earth</t>
  </si>
  <si>
    <t>sncz</t>
  </si>
  <si>
    <t>sanchezium</t>
  </si>
  <si>
    <t>Sanchezium</t>
  </si>
  <si>
    <t>faith</t>
  </si>
  <si>
    <t>faithcoin</t>
  </si>
  <si>
    <t>FaithCoin</t>
  </si>
  <si>
    <t>nzl</t>
  </si>
  <si>
    <t>zealium</t>
  </si>
  <si>
    <t>Zealium</t>
  </si>
  <si>
    <t>eee</t>
  </si>
  <si>
    <t>elementh</t>
  </si>
  <si>
    <t>Elementh</t>
  </si>
  <si>
    <t>ezw</t>
  </si>
  <si>
    <t>gcash</t>
  </si>
  <si>
    <t>go-cash-coin</t>
  </si>
  <si>
    <t>Go Cash Coin</t>
  </si>
  <si>
    <t>spes</t>
  </si>
  <si>
    <t>spescoin</t>
  </si>
  <si>
    <t>SpesCoin</t>
  </si>
  <si>
    <t>epic</t>
  </si>
  <si>
    <t>Epic</t>
  </si>
  <si>
    <t>eqt</t>
  </si>
  <si>
    <t>rpd</t>
  </si>
  <si>
    <t>ripped</t>
  </si>
  <si>
    <t>Ripped</t>
  </si>
  <si>
    <t>genom</t>
  </si>
  <si>
    <t>Genom</t>
  </si>
  <si>
    <t>safe-haven</t>
  </si>
  <si>
    <t>Safe Haven</t>
  </si>
  <si>
    <t>lamb</t>
  </si>
  <si>
    <t>lambda</t>
  </si>
  <si>
    <t>Lambda</t>
  </si>
  <si>
    <t>xco</t>
  </si>
  <si>
    <t>xcoin</t>
  </si>
  <si>
    <t>lbtc</t>
  </si>
  <si>
    <t>chess</t>
  </si>
  <si>
    <t>bkc</t>
  </si>
  <si>
    <t>balkan-coin</t>
  </si>
  <si>
    <t>Balkan coin</t>
  </si>
  <si>
    <t>safe-coin</t>
  </si>
  <si>
    <t>Safe</t>
  </si>
  <si>
    <t>teu</t>
  </si>
  <si>
    <t>300cubits</t>
  </si>
  <si>
    <t>ent</t>
  </si>
  <si>
    <t>vdl</t>
  </si>
  <si>
    <t>vidulum</t>
  </si>
  <si>
    <t>Vidulum</t>
  </si>
  <si>
    <t>fntb</t>
  </si>
  <si>
    <t>FinTab</t>
  </si>
  <si>
    <t>xorn</t>
  </si>
  <si>
    <t>XORN</t>
  </si>
  <si>
    <t>idol</t>
  </si>
  <si>
    <t>idolcoin</t>
  </si>
  <si>
    <t>IDOLCOIN</t>
  </si>
  <si>
    <t>skb</t>
  </si>
  <si>
    <t>ats</t>
  </si>
  <si>
    <t>fc2</t>
  </si>
  <si>
    <t>fuelcoin</t>
  </si>
  <si>
    <t>FuelCoin</t>
  </si>
  <si>
    <t>drv</t>
  </si>
  <si>
    <t>dravite</t>
  </si>
  <si>
    <t>Dravite</t>
  </si>
  <si>
    <t>getx</t>
  </si>
  <si>
    <t>bsm</t>
  </si>
  <si>
    <t>joint</t>
  </si>
  <si>
    <t>jex</t>
  </si>
  <si>
    <t>jex-token</t>
  </si>
  <si>
    <t>Jex Token</t>
  </si>
  <si>
    <t>phon</t>
  </si>
  <si>
    <t>scn</t>
  </si>
  <si>
    <t>secure-cloud-net</t>
  </si>
  <si>
    <t>Secure Cloud Net</t>
  </si>
  <si>
    <t>userv</t>
  </si>
  <si>
    <t>uservcoin</t>
  </si>
  <si>
    <t>UservCoin</t>
  </si>
  <si>
    <t>sap</t>
  </si>
  <si>
    <t>methuselah</t>
  </si>
  <si>
    <t>Methuselah</t>
  </si>
  <si>
    <t>Redfish</t>
  </si>
  <si>
    <t>redfishcoin</t>
  </si>
  <si>
    <t>Redfishcoin</t>
  </si>
  <si>
    <t>fsc</t>
  </si>
  <si>
    <t>friendshipcoin</t>
  </si>
  <si>
    <t>FriendshipCoin</t>
  </si>
  <si>
    <t>aht</t>
  </si>
  <si>
    <t>bowhead-health</t>
  </si>
  <si>
    <t>Bowhead Health</t>
  </si>
  <si>
    <t>dmb</t>
  </si>
  <si>
    <t>talk</t>
  </si>
  <si>
    <t>tag</t>
  </si>
  <si>
    <t>Tagcoin</t>
  </si>
  <si>
    <t>xdce</t>
  </si>
  <si>
    <t>xdce-crowd-sale</t>
  </si>
  <si>
    <t>cif</t>
  </si>
  <si>
    <t>tn</t>
  </si>
  <si>
    <t>turtlenode</t>
  </si>
  <si>
    <t>TurtleNode</t>
  </si>
  <si>
    <t>fox</t>
  </si>
  <si>
    <t>xsr</t>
  </si>
  <si>
    <t>sucrecoin</t>
  </si>
  <si>
    <t>Sucrecoin</t>
  </si>
  <si>
    <t>scc</t>
  </si>
  <si>
    <t>stakecube</t>
  </si>
  <si>
    <t>Stakecube</t>
  </si>
  <si>
    <t>rain</t>
  </si>
  <si>
    <t>hac</t>
  </si>
  <si>
    <t>actp</t>
  </si>
  <si>
    <t>gla</t>
  </si>
  <si>
    <t>mrg</t>
  </si>
  <si>
    <t>mirage</t>
  </si>
  <si>
    <t>MIRAGE</t>
  </si>
  <si>
    <t>grmd</t>
  </si>
  <si>
    <t>dco</t>
  </si>
  <si>
    <t>dropcoin</t>
  </si>
  <si>
    <t>DropCoin</t>
  </si>
  <si>
    <t>acr</t>
  </si>
  <si>
    <t>acreage-coin</t>
  </si>
  <si>
    <t>Acreage Coin</t>
  </si>
  <si>
    <t>caz</t>
  </si>
  <si>
    <t>mdr</t>
  </si>
  <si>
    <t>midori-chain</t>
  </si>
  <si>
    <t>Midori Chain</t>
  </si>
  <si>
    <t>ekt</t>
  </si>
  <si>
    <t>aget</t>
  </si>
  <si>
    <t>agetron</t>
  </si>
  <si>
    <t>Agetron</t>
  </si>
  <si>
    <t>exus</t>
  </si>
  <si>
    <t>exus-coin</t>
  </si>
  <si>
    <t>EXUS Coin</t>
  </si>
  <si>
    <t>zeus</t>
  </si>
  <si>
    <t>zuescrowdfunding</t>
  </si>
  <si>
    <t>ZeusNetwork</t>
  </si>
  <si>
    <t>gio</t>
  </si>
  <si>
    <t>btcl</t>
  </si>
  <si>
    <t>btc-lite</t>
  </si>
  <si>
    <t>BTC Lite</t>
  </si>
  <si>
    <t>may</t>
  </si>
  <si>
    <t>stars</t>
  </si>
  <si>
    <t>tig</t>
  </si>
  <si>
    <t>mars</t>
  </si>
  <si>
    <t>dachcoin</t>
  </si>
  <si>
    <t>ppi</t>
  </si>
  <si>
    <t>piedpipercoin</t>
  </si>
  <si>
    <t>PiedPiperCoin</t>
  </si>
  <si>
    <t>kec</t>
  </si>
  <si>
    <t>keyco</t>
  </si>
  <si>
    <t>Keyco</t>
  </si>
  <si>
    <t>pmd</t>
  </si>
  <si>
    <t>pyramid</t>
  </si>
  <si>
    <t>Pyramid</t>
  </si>
  <si>
    <t>bm</t>
  </si>
  <si>
    <t>bitcomo</t>
  </si>
  <si>
    <t>Bitcomo</t>
  </si>
  <si>
    <t>cou</t>
  </si>
  <si>
    <t>uis</t>
  </si>
  <si>
    <t>swipp</t>
  </si>
  <si>
    <t>Swipp</t>
  </si>
  <si>
    <t>nxc</t>
  </si>
  <si>
    <t>gdnc</t>
  </si>
  <si>
    <t>guardian-coin</t>
  </si>
  <si>
    <t>Guardian Coin</t>
  </si>
  <si>
    <t>hotc</t>
  </si>
  <si>
    <t>hotchain</t>
  </si>
  <si>
    <t>HOTchain</t>
  </si>
  <si>
    <t>arcade-token</t>
  </si>
  <si>
    <t>Arcade Token</t>
  </si>
  <si>
    <t>spero</t>
  </si>
  <si>
    <t>sperocoin</t>
  </si>
  <si>
    <t>SperoCoin</t>
  </si>
  <si>
    <t>sls</t>
  </si>
  <si>
    <t>papel</t>
  </si>
  <si>
    <t>papelcoin</t>
  </si>
  <si>
    <t>PapelCoin</t>
  </si>
  <si>
    <t>braz</t>
  </si>
  <si>
    <t>brazio</t>
  </si>
  <si>
    <t>Brazio</t>
  </si>
  <si>
    <t>xstc</t>
  </si>
  <si>
    <t>safetradecoin</t>
  </si>
  <si>
    <t>Safetradecoin</t>
  </si>
  <si>
    <t>sol</t>
  </si>
  <si>
    <t>sola</t>
  </si>
  <si>
    <t>klc</t>
  </si>
  <si>
    <t>kalkicoin</t>
  </si>
  <si>
    <t>Kalkicoin</t>
  </si>
  <si>
    <t>wtt</t>
  </si>
  <si>
    <t>giga-watt-token</t>
  </si>
  <si>
    <t>Giga Watt Token</t>
  </si>
  <si>
    <t>brc</t>
  </si>
  <si>
    <t>bryllite</t>
  </si>
  <si>
    <t>Bryllite</t>
  </si>
  <si>
    <t>mne</t>
  </si>
  <si>
    <t>peps</t>
  </si>
  <si>
    <t>pepegold</t>
  </si>
  <si>
    <t>vpp</t>
  </si>
  <si>
    <t>valpromise</t>
  </si>
  <si>
    <t>Value Promise Protocol</t>
  </si>
  <si>
    <t>robet-coin</t>
  </si>
  <si>
    <t>RoBet Coin</t>
  </si>
  <si>
    <t>koto</t>
  </si>
  <si>
    <t>Koto</t>
  </si>
  <si>
    <t>otr</t>
  </si>
  <si>
    <t>otrchain</t>
  </si>
  <si>
    <t>OTRchain</t>
  </si>
  <si>
    <t>pats</t>
  </si>
  <si>
    <t>patexshares</t>
  </si>
  <si>
    <t>PatexShares</t>
  </si>
  <si>
    <t>Netkoin</t>
  </si>
  <si>
    <t>uni</t>
  </si>
  <si>
    <t>moto</t>
  </si>
  <si>
    <t>pny</t>
  </si>
  <si>
    <t>peony-coin</t>
  </si>
  <si>
    <t>Peony Coin</t>
  </si>
  <si>
    <t>fans</t>
  </si>
  <si>
    <t>itl</t>
  </si>
  <si>
    <t>bbs</t>
  </si>
  <si>
    <t>pr</t>
  </si>
  <si>
    <t>rel</t>
  </si>
  <si>
    <t>gp</t>
  </si>
  <si>
    <t>lst</t>
  </si>
  <si>
    <t>mao</t>
  </si>
  <si>
    <t>btsa</t>
  </si>
  <si>
    <t>bitcoinsaving</t>
  </si>
  <si>
    <t>BitcoinSaving</t>
  </si>
  <si>
    <t>nyx</t>
  </si>
  <si>
    <t>nyxcoin</t>
  </si>
  <si>
    <t>NYXCoin</t>
  </si>
  <si>
    <t>edt</t>
  </si>
  <si>
    <t>cnt</t>
  </si>
  <si>
    <t>bnn</t>
  </si>
  <si>
    <t>broker-neko-network</t>
  </si>
  <si>
    <t>Broker Neko Network</t>
  </si>
  <si>
    <t>cp</t>
  </si>
  <si>
    <t>coinpark-token</t>
  </si>
  <si>
    <t>CoinPark Token</t>
  </si>
  <si>
    <t>cstl</t>
  </si>
  <si>
    <t>idxm</t>
  </si>
  <si>
    <t>stv</t>
  </si>
  <si>
    <t>vsl</t>
  </si>
  <si>
    <t>omega</t>
  </si>
  <si>
    <t>OMEGA</t>
  </si>
  <si>
    <t>berry</t>
  </si>
  <si>
    <t>grim</t>
  </si>
  <si>
    <t>sprts</t>
  </si>
  <si>
    <t>lexit</t>
  </si>
  <si>
    <t>LEXIT</t>
  </si>
  <si>
    <t>swisscoincash</t>
  </si>
  <si>
    <t>SwisscoinCash</t>
  </si>
  <si>
    <t>gbcgoldcoin</t>
  </si>
  <si>
    <t>GBCGoldCoin</t>
  </si>
  <si>
    <t>xgcs</t>
  </si>
  <si>
    <t>xgalaxy</t>
  </si>
  <si>
    <t>xGalaxy</t>
  </si>
  <si>
    <t>sbit</t>
  </si>
  <si>
    <t>stackbit</t>
  </si>
  <si>
    <t>Stackbit</t>
  </si>
  <si>
    <t>sst</t>
  </si>
  <si>
    <t>superstar</t>
  </si>
  <si>
    <t>SuperStar</t>
  </si>
  <si>
    <t>lkn</t>
  </si>
  <si>
    <t>linkcoin-token</t>
  </si>
  <si>
    <t>LinkCoin Token</t>
  </si>
  <si>
    <t>xnode</t>
  </si>
  <si>
    <t>bitnodes-pro</t>
  </si>
  <si>
    <t>BitNodes Pro</t>
  </si>
  <si>
    <t>bitgem</t>
  </si>
  <si>
    <t>Bitgem</t>
  </si>
  <si>
    <t>mon</t>
  </si>
  <si>
    <t>bitcoin-monster</t>
  </si>
  <si>
    <t>Bitcoin Monster</t>
  </si>
  <si>
    <t>sirx</t>
  </si>
  <si>
    <t>sirius</t>
  </si>
  <si>
    <t>Sirius</t>
  </si>
  <si>
    <t>Shping</t>
  </si>
  <si>
    <t>atc</t>
  </si>
  <si>
    <t>bnc</t>
  </si>
  <si>
    <t>copper</t>
  </si>
  <si>
    <t>coppercoin</t>
  </si>
  <si>
    <t>CopperCoin</t>
  </si>
  <si>
    <t>xnn</t>
  </si>
  <si>
    <t>btcx</t>
  </si>
  <si>
    <t>bitcoinx-2</t>
  </si>
  <si>
    <t>BitcoinXGames</t>
  </si>
  <si>
    <t>hqt</t>
  </si>
  <si>
    <t>Octocoin</t>
  </si>
  <si>
    <t>horus</t>
  </si>
  <si>
    <t>orb</t>
  </si>
  <si>
    <t>buck</t>
  </si>
  <si>
    <t>BUCK</t>
  </si>
  <si>
    <t>gpt</t>
  </si>
  <si>
    <t>tokengo</t>
  </si>
  <si>
    <t>GoPower</t>
  </si>
  <si>
    <t>nnc</t>
  </si>
  <si>
    <t>nanucoin</t>
  </si>
  <si>
    <t>Nanucoin</t>
  </si>
  <si>
    <t>cap</t>
  </si>
  <si>
    <t>capital</t>
  </si>
  <si>
    <t>Capital Coin</t>
  </si>
  <si>
    <t>cccx</t>
  </si>
  <si>
    <t>clipper-coin-capital</t>
  </si>
  <si>
    <t>Clipper Coin Capital</t>
  </si>
  <si>
    <t>byc</t>
  </si>
  <si>
    <t>cst</t>
  </si>
  <si>
    <t>rto</t>
  </si>
  <si>
    <t>arto</t>
  </si>
  <si>
    <t>Arto</t>
  </si>
  <si>
    <t>dpp</t>
  </si>
  <si>
    <t>da-power-play</t>
  </si>
  <si>
    <t>Digital Assets Power Play</t>
  </si>
  <si>
    <t>tmb</t>
  </si>
  <si>
    <t>tembocoin</t>
  </si>
  <si>
    <t>TemboCoin</t>
  </si>
  <si>
    <t>eti</t>
  </si>
  <si>
    <t>bci</t>
  </si>
  <si>
    <t>crop</t>
  </si>
  <si>
    <t>tlm</t>
  </si>
  <si>
    <t>talium</t>
  </si>
  <si>
    <t>Talium</t>
  </si>
  <si>
    <t>sss</t>
  </si>
  <si>
    <t>ixe</t>
  </si>
  <si>
    <t>ixtus</t>
  </si>
  <si>
    <t>IXTUS</t>
  </si>
  <si>
    <t>prtx</t>
  </si>
  <si>
    <t>bitcoin-pro</t>
  </si>
  <si>
    <t>Bitcoin Pro</t>
  </si>
  <si>
    <t>ella</t>
  </si>
  <si>
    <t>crp</t>
  </si>
  <si>
    <t>cryply</t>
  </si>
  <si>
    <t>Cryply</t>
  </si>
  <si>
    <t>btc2</t>
  </si>
  <si>
    <t>bitcoin-2</t>
  </si>
  <si>
    <t>Bitcoin 2</t>
  </si>
  <si>
    <t>woke</t>
  </si>
  <si>
    <t>wokecash</t>
  </si>
  <si>
    <t>WOKEcash</t>
  </si>
  <si>
    <t>blo</t>
  </si>
  <si>
    <t>blok</t>
  </si>
  <si>
    <t>Blok</t>
  </si>
  <si>
    <t>entrp</t>
  </si>
  <si>
    <t>hut34-entropy</t>
  </si>
  <si>
    <t>Hut34 Entropy</t>
  </si>
  <si>
    <t>trat</t>
  </si>
  <si>
    <t>tratok</t>
  </si>
  <si>
    <t>Tratok</t>
  </si>
  <si>
    <t>kbc</t>
  </si>
  <si>
    <t>skill</t>
  </si>
  <si>
    <t>skillcoin</t>
  </si>
  <si>
    <t>Skillcoin</t>
  </si>
  <si>
    <t>dc</t>
  </si>
  <si>
    <t>ducat-coin</t>
  </si>
  <si>
    <t>Ducat Coin</t>
  </si>
  <si>
    <t>pat</t>
  </si>
  <si>
    <t>cbs</t>
  </si>
  <si>
    <t>cerberus</t>
  </si>
  <si>
    <t>Cerberus</t>
  </si>
  <si>
    <t>diw</t>
  </si>
  <si>
    <t>diw-token</t>
  </si>
  <si>
    <t>DIW Token</t>
  </si>
  <si>
    <t>goss</t>
  </si>
  <si>
    <t>xat</t>
  </si>
  <si>
    <t>catalyst</t>
  </si>
  <si>
    <t>Catalyst</t>
  </si>
  <si>
    <t>wix</t>
  </si>
  <si>
    <t>subx</t>
  </si>
  <si>
    <t>wavi</t>
  </si>
  <si>
    <t>Wavi</t>
  </si>
  <si>
    <t>ltcu</t>
  </si>
  <si>
    <t>bq</t>
  </si>
  <si>
    <t>plbt</t>
  </si>
  <si>
    <t>nms</t>
  </si>
  <si>
    <t>pstar</t>
  </si>
  <si>
    <t>pink-star-coin-v2</t>
  </si>
  <si>
    <t>PinkstarcoinV2</t>
  </si>
  <si>
    <t>ery</t>
  </si>
  <si>
    <t>sierra</t>
  </si>
  <si>
    <t>sierracoin</t>
  </si>
  <si>
    <t>Sierracoin</t>
  </si>
  <si>
    <t>ultra</t>
  </si>
  <si>
    <t>ultranatum</t>
  </si>
  <si>
    <t>Ultranatum</t>
  </si>
  <si>
    <t>sc2</t>
  </si>
  <si>
    <t>secure-cloud-coin</t>
  </si>
  <si>
    <t>gpn</t>
  </si>
  <si>
    <t>gpn-coin</t>
  </si>
  <si>
    <t>GPN COIN</t>
  </si>
  <si>
    <t>edl</t>
  </si>
  <si>
    <t>electronic-dollar</t>
  </si>
  <si>
    <t>Electronic Dollar</t>
  </si>
  <si>
    <t>nmr</t>
  </si>
  <si>
    <t>pgc</t>
  </si>
  <si>
    <t>pegascoin</t>
  </si>
  <si>
    <t>Pegascoin</t>
  </si>
  <si>
    <t>pkc</t>
  </si>
  <si>
    <t>esbc</t>
  </si>
  <si>
    <t>e-sport-betting-coin</t>
  </si>
  <si>
    <t>mmb</t>
  </si>
  <si>
    <t>mambo-coin</t>
  </si>
  <si>
    <t>Mambo Coin</t>
  </si>
  <si>
    <t>cc</t>
  </si>
  <si>
    <t>collective-coin</t>
  </si>
  <si>
    <t>Collective Coin</t>
  </si>
  <si>
    <t>bwt</t>
  </si>
  <si>
    <t>drp</t>
  </si>
  <si>
    <t>dcorp</t>
  </si>
  <si>
    <t>DCORP</t>
  </si>
  <si>
    <t>pasl</t>
  </si>
  <si>
    <t>eld</t>
  </si>
  <si>
    <t>electrum-dark</t>
  </si>
  <si>
    <t>electrum dark</t>
  </si>
  <si>
    <t>oct</t>
  </si>
  <si>
    <t>webn</t>
  </si>
  <si>
    <t>web-innovation-ph</t>
  </si>
  <si>
    <t>sup</t>
  </si>
  <si>
    <t>elp</t>
  </si>
  <si>
    <t>ellerium-project</t>
  </si>
  <si>
    <t>Ellerium Project</t>
  </si>
  <si>
    <t>dacash</t>
  </si>
  <si>
    <t>DACash</t>
  </si>
  <si>
    <t>lir</t>
  </si>
  <si>
    <t>letitride</t>
  </si>
  <si>
    <t>LetItRide</t>
  </si>
  <si>
    <t>mndx</t>
  </si>
  <si>
    <t>MNDX</t>
  </si>
  <si>
    <t>gmr</t>
  </si>
  <si>
    <t>gimmer</t>
  </si>
  <si>
    <t>Gimmer</t>
  </si>
  <si>
    <t>xqr</t>
  </si>
  <si>
    <t>qredit</t>
  </si>
  <si>
    <t>Qredit</t>
  </si>
  <si>
    <t>worx</t>
  </si>
  <si>
    <t>Worx</t>
  </si>
  <si>
    <t>dudgx</t>
  </si>
  <si>
    <t>DUDGX</t>
  </si>
  <si>
    <t>rsp</t>
  </si>
  <si>
    <t>respawncoin</t>
  </si>
  <si>
    <t>RespawnCoin</t>
  </si>
  <si>
    <t>rave</t>
  </si>
  <si>
    <t>ravelous</t>
  </si>
  <si>
    <t>Ravelous</t>
  </si>
  <si>
    <t>lkk</t>
  </si>
  <si>
    <t>dnn</t>
  </si>
  <si>
    <t>decentralized-news-network</t>
  </si>
  <si>
    <t>Decentralized News Network</t>
  </si>
  <si>
    <t>mdc</t>
  </si>
  <si>
    <t>madcoin</t>
  </si>
  <si>
    <t>Madcoin</t>
  </si>
  <si>
    <t>qcn</t>
  </si>
  <si>
    <t>quazarcoin</t>
  </si>
  <si>
    <t>QuazarCoin</t>
  </si>
  <si>
    <t>ril</t>
  </si>
  <si>
    <t>rilcoin</t>
  </si>
  <si>
    <t>Rilcoin</t>
  </si>
  <si>
    <t>pbl</t>
  </si>
  <si>
    <t>priv</t>
  </si>
  <si>
    <t>delta</t>
  </si>
  <si>
    <t>deltachain</t>
  </si>
  <si>
    <t>clm</t>
  </si>
  <si>
    <t>caelum</t>
  </si>
  <si>
    <t>Caelum</t>
  </si>
  <si>
    <t>nah</t>
  </si>
  <si>
    <t>strayacoin</t>
  </si>
  <si>
    <t>Strayacoin</t>
  </si>
  <si>
    <t>ping</t>
  </si>
  <si>
    <t>combi</t>
  </si>
  <si>
    <t>combit</t>
  </si>
  <si>
    <t>ComBit</t>
  </si>
  <si>
    <t>mri</t>
  </si>
  <si>
    <t>ebch</t>
  </si>
  <si>
    <t>eBitcoin Cash</t>
  </si>
  <si>
    <t>bsc</t>
  </si>
  <si>
    <t>c3x</t>
  </si>
  <si>
    <t>conn3x</t>
  </si>
  <si>
    <t>Conn3x</t>
  </si>
  <si>
    <t>cel</t>
  </si>
  <si>
    <t>celsius-degree-token</t>
  </si>
  <si>
    <t>Celsius Network</t>
  </si>
  <si>
    <t>tlx</t>
  </si>
  <si>
    <t>telex-ai</t>
  </si>
  <si>
    <t>Telex</t>
  </si>
  <si>
    <t>saros</t>
  </si>
  <si>
    <t>SAROS</t>
  </si>
  <si>
    <t>hum</t>
  </si>
  <si>
    <t>dgm</t>
  </si>
  <si>
    <t>digimoney</t>
  </si>
  <si>
    <t>DigiMoney</t>
  </si>
  <si>
    <t>geem</t>
  </si>
  <si>
    <t>Geem</t>
  </si>
  <si>
    <t>ctic3</t>
  </si>
  <si>
    <t>mst</t>
  </si>
  <si>
    <t>gjc</t>
  </si>
  <si>
    <t>global-jobcoin</t>
  </si>
  <si>
    <t>Global Jobcoin</t>
  </si>
  <si>
    <t>etg</t>
  </si>
  <si>
    <t>bas</t>
  </si>
  <si>
    <t>mrt</t>
  </si>
  <si>
    <t>ocp</t>
  </si>
  <si>
    <t>oc-protocol</t>
  </si>
  <si>
    <t>OC Protocol</t>
  </si>
  <si>
    <t>glc</t>
  </si>
  <si>
    <t>globalcoin</t>
  </si>
  <si>
    <t>GlobalCoin</t>
  </si>
  <si>
    <t>eny</t>
  </si>
  <si>
    <t>emergency-coin</t>
  </si>
  <si>
    <t>Emergency Coin</t>
  </si>
  <si>
    <t>wsp</t>
  </si>
  <si>
    <t>xg</t>
  </si>
  <si>
    <t>spex</t>
  </si>
  <si>
    <t>sproutsextreme</t>
  </si>
  <si>
    <t>SproutsExtreme</t>
  </si>
  <si>
    <t>baic</t>
  </si>
  <si>
    <t>BAIC</t>
  </si>
  <si>
    <t>riya</t>
  </si>
  <si>
    <t>cno</t>
  </si>
  <si>
    <t>coino</t>
  </si>
  <si>
    <t>Coino</t>
  </si>
  <si>
    <t>off</t>
  </si>
  <si>
    <t>cthulhu-offerings</t>
  </si>
  <si>
    <t>Cthulhu Offerings</t>
  </si>
  <si>
    <t>dml</t>
  </si>
  <si>
    <t>Decentralized Machine Learning Protocol</t>
  </si>
  <si>
    <t>pipl</t>
  </si>
  <si>
    <t>fab</t>
  </si>
  <si>
    <t>fabcoin</t>
  </si>
  <si>
    <t>Fabcoin</t>
  </si>
  <si>
    <t>btch</t>
  </si>
  <si>
    <t>bitcoin-hush</t>
  </si>
  <si>
    <t>Bitcoin Hush</t>
  </si>
  <si>
    <t>ctrt</t>
  </si>
  <si>
    <t>xhi</t>
  </si>
  <si>
    <t>sdgo</t>
  </si>
  <si>
    <t>sandego</t>
  </si>
  <si>
    <t>SanDeGo</t>
  </si>
  <si>
    <t>omen</t>
  </si>
  <si>
    <t>wch</t>
  </si>
  <si>
    <t>widecash</t>
  </si>
  <si>
    <t>Widecash</t>
  </si>
  <si>
    <t>varius</t>
  </si>
  <si>
    <t>Varius</t>
  </si>
  <si>
    <t>evi</t>
  </si>
  <si>
    <t>aunit</t>
  </si>
  <si>
    <t>Aunit</t>
  </si>
  <si>
    <t>ltcb</t>
  </si>
  <si>
    <t>litecoin-black</t>
  </si>
  <si>
    <t>Litecoin Black</t>
  </si>
  <si>
    <t>beverage</t>
  </si>
  <si>
    <t>BEVERAGE</t>
  </si>
  <si>
    <t>btcone</t>
  </si>
  <si>
    <t>ade</t>
  </si>
  <si>
    <t>adeptio</t>
  </si>
  <si>
    <t>Adeptio</t>
  </si>
  <si>
    <t>xgk</t>
  </si>
  <si>
    <t>goldkash</t>
  </si>
  <si>
    <t>GoldKash</t>
  </si>
  <si>
    <t>airin</t>
  </si>
  <si>
    <t>Airin</t>
  </si>
  <si>
    <t>ter</t>
  </si>
  <si>
    <t>btrn</t>
  </si>
  <si>
    <t>gb</t>
  </si>
  <si>
    <t>cfty</t>
  </si>
  <si>
    <t>crafty</t>
  </si>
  <si>
    <t>Crafty</t>
  </si>
  <si>
    <t>xscoin</t>
  </si>
  <si>
    <t>XsCoin</t>
  </si>
  <si>
    <t>mage</t>
  </si>
  <si>
    <t>herb</t>
  </si>
  <si>
    <t>herbalist-token</t>
  </si>
  <si>
    <t>Herbalist Token</t>
  </si>
  <si>
    <t>ppl</t>
  </si>
  <si>
    <t>qripplex</t>
  </si>
  <si>
    <t>Qripplex</t>
  </si>
  <si>
    <t>heal</t>
  </si>
  <si>
    <t>etheal</t>
  </si>
  <si>
    <t>Etheal</t>
  </si>
  <si>
    <t>agdn</t>
  </si>
  <si>
    <t>armageddon</t>
  </si>
  <si>
    <t>Armageddon</t>
  </si>
  <si>
    <t>ext</t>
  </si>
  <si>
    <t>exsolution</t>
  </si>
  <si>
    <t>Exsolution</t>
  </si>
  <si>
    <t>tra</t>
  </si>
  <si>
    <t>TRA</t>
  </si>
  <si>
    <t>n2o</t>
  </si>
  <si>
    <t>nitrous</t>
  </si>
  <si>
    <t>Nitrous</t>
  </si>
  <si>
    <t>tpi</t>
  </si>
  <si>
    <t>the-international-payment</t>
  </si>
  <si>
    <t>The International Payment</t>
  </si>
  <si>
    <t>cr</t>
  </si>
  <si>
    <t>eos-chrome</t>
  </si>
  <si>
    <t>EOS Chrome</t>
  </si>
  <si>
    <t>tiox</t>
  </si>
  <si>
    <t>Trade Token X</t>
  </si>
  <si>
    <t>idhub</t>
  </si>
  <si>
    <t>IDHUB</t>
  </si>
  <si>
    <t>imgc</t>
  </si>
  <si>
    <t>imagecash</t>
  </si>
  <si>
    <t>ImageCash</t>
  </si>
  <si>
    <t>day</t>
  </si>
  <si>
    <t>xov</t>
  </si>
  <si>
    <t>str</t>
  </si>
  <si>
    <t>agu</t>
  </si>
  <si>
    <t>agouti</t>
  </si>
  <si>
    <t>Agouti</t>
  </si>
  <si>
    <t>echt</t>
  </si>
  <si>
    <t>e-chat</t>
  </si>
  <si>
    <t>e-Chat</t>
  </si>
  <si>
    <t>grp</t>
  </si>
  <si>
    <t>grape</t>
  </si>
  <si>
    <t>GRAPE</t>
  </si>
  <si>
    <t>ldc</t>
  </si>
  <si>
    <t>LeadCoin</t>
  </si>
  <si>
    <t>300token</t>
  </si>
  <si>
    <t>adn</t>
  </si>
  <si>
    <t>ox</t>
  </si>
  <si>
    <t>oxfina</t>
  </si>
  <si>
    <t>OX Fina</t>
  </si>
  <si>
    <t>ARbit Coin</t>
  </si>
  <si>
    <t>sexc</t>
  </si>
  <si>
    <t>lucky</t>
  </si>
  <si>
    <t>luckybit</t>
  </si>
  <si>
    <t>LuckyBit</t>
  </si>
  <si>
    <t>bth</t>
  </si>
  <si>
    <t>bitcoin-hot</t>
  </si>
  <si>
    <t>Bitcoin Hot</t>
  </si>
  <si>
    <t>cesc</t>
  </si>
  <si>
    <t>cryptoescudo</t>
  </si>
  <si>
    <t>CryptoEscudo</t>
  </si>
  <si>
    <t>thm</t>
  </si>
  <si>
    <t>themis-chain</t>
  </si>
  <si>
    <t>Themis Chain</t>
  </si>
  <si>
    <t>timec</t>
  </si>
  <si>
    <t>time-coin</t>
  </si>
  <si>
    <t>TIMEcoin</t>
  </si>
  <si>
    <t>ect</t>
  </si>
  <si>
    <t>kuma</t>
  </si>
  <si>
    <t>kumacoin</t>
  </si>
  <si>
    <t>KumaCoin</t>
  </si>
  <si>
    <t>vyi</t>
  </si>
  <si>
    <t>vyigrat</t>
  </si>
  <si>
    <t>VYIGRAT</t>
  </si>
  <si>
    <t>jlg</t>
  </si>
  <si>
    <t>jolt-gas</t>
  </si>
  <si>
    <t>Jolt Gas</t>
  </si>
  <si>
    <t>sun</t>
  </si>
  <si>
    <t>agricultural-ecological-chain</t>
  </si>
  <si>
    <t>Agricultural ecological chain</t>
  </si>
  <si>
    <t>coup</t>
  </si>
  <si>
    <t>coupit</t>
  </si>
  <si>
    <t>Coupit</t>
  </si>
  <si>
    <t>octc</t>
  </si>
  <si>
    <t>octcoin</t>
  </si>
  <si>
    <t>OCTCOIN</t>
  </si>
  <si>
    <t>sms</t>
  </si>
  <si>
    <t>b@</t>
  </si>
  <si>
    <t>air</t>
  </si>
  <si>
    <t>cryt</t>
  </si>
  <si>
    <t>crytrex-token</t>
  </si>
  <si>
    <t>CryTrEx Token</t>
  </si>
  <si>
    <t>crz</t>
  </si>
  <si>
    <t>corez</t>
  </si>
  <si>
    <t>COREZ</t>
  </si>
  <si>
    <t>eplus</t>
  </si>
  <si>
    <t>epluscoin</t>
  </si>
  <si>
    <t>Epluscoin</t>
  </si>
  <si>
    <t>cedex</t>
  </si>
  <si>
    <t>dtr</t>
  </si>
  <si>
    <t>lgc</t>
  </si>
  <si>
    <t>language-coin</t>
  </si>
  <si>
    <t>Language Coin</t>
  </si>
  <si>
    <t>wealth</t>
  </si>
  <si>
    <t>wealthsilo</t>
  </si>
  <si>
    <t>WealthSilo</t>
  </si>
  <si>
    <t>ndc</t>
  </si>
  <si>
    <t>alp</t>
  </si>
  <si>
    <t>alpha</t>
  </si>
  <si>
    <t>Alpha</t>
  </si>
  <si>
    <t>mgc</t>
  </si>
  <si>
    <t>mergecoin</t>
  </si>
  <si>
    <t>MergeCoin</t>
  </si>
  <si>
    <t>shp</t>
  </si>
  <si>
    <t>sharpe-capital</t>
  </si>
  <si>
    <t>hli</t>
  </si>
  <si>
    <t>hoolicoin</t>
  </si>
  <si>
    <t>Hoolicoin</t>
  </si>
  <si>
    <t>rox</t>
  </si>
  <si>
    <t>miac</t>
  </si>
  <si>
    <t>MIAC</t>
  </si>
  <si>
    <t>ait</t>
  </si>
  <si>
    <t>ndb</t>
  </si>
  <si>
    <t>nodebase</t>
  </si>
  <si>
    <t>NodeBase</t>
  </si>
  <si>
    <t>thorecash</t>
  </si>
  <si>
    <t>Thorecash</t>
  </si>
  <si>
    <t>kayi</t>
  </si>
  <si>
    <t>kayicoin</t>
  </si>
  <si>
    <t>Kayicoin</t>
  </si>
  <si>
    <t>bumba</t>
  </si>
  <si>
    <t>bpc</t>
  </si>
  <si>
    <t>mrq</t>
  </si>
  <si>
    <t>bubo</t>
  </si>
  <si>
    <t>kst</t>
  </si>
  <si>
    <t>Starcoin</t>
  </si>
  <si>
    <t>locus</t>
  </si>
  <si>
    <t>locus-chain</t>
  </si>
  <si>
    <t>Locus Chain</t>
  </si>
  <si>
    <t>smartbillions</t>
  </si>
  <si>
    <t>SmartBillions</t>
  </si>
  <si>
    <t>jbx</t>
  </si>
  <si>
    <t>jboxcoin</t>
  </si>
  <si>
    <t>JBOX</t>
  </si>
  <si>
    <t>cqst</t>
  </si>
  <si>
    <t>conquestcoin</t>
  </si>
  <si>
    <t>ConquestCoin</t>
  </si>
  <si>
    <t>eosish</t>
  </si>
  <si>
    <t>EOSISH</t>
  </si>
  <si>
    <t>ccos</t>
  </si>
  <si>
    <t>crowdcoinage</t>
  </si>
  <si>
    <t>CrowdCoinage</t>
  </si>
  <si>
    <t>eps</t>
  </si>
  <si>
    <t>eclipse</t>
  </si>
  <si>
    <t>ECLIPSE</t>
  </si>
  <si>
    <t>seedcoin</t>
  </si>
  <si>
    <t>Seedcoin</t>
  </si>
  <si>
    <t>acg</t>
  </si>
  <si>
    <t>art-chain-global</t>
  </si>
  <si>
    <t>Art Chain Global</t>
  </si>
  <si>
    <t>aevo</t>
  </si>
  <si>
    <t>Aevo</t>
  </si>
  <si>
    <t>deliz</t>
  </si>
  <si>
    <t>xra</t>
  </si>
  <si>
    <t>eph</t>
  </si>
  <si>
    <t>euphoria</t>
  </si>
  <si>
    <t>Euphoria</t>
  </si>
  <si>
    <t>dalc</t>
  </si>
  <si>
    <t>ihf</t>
  </si>
  <si>
    <t>invictus-hyprion-fund</t>
  </si>
  <si>
    <t>she</t>
  </si>
  <si>
    <t>lbs</t>
  </si>
  <si>
    <t>liteblocks</t>
  </si>
  <si>
    <t>Liteblocks</t>
  </si>
  <si>
    <t>cog</t>
  </si>
  <si>
    <t>cognitio</t>
  </si>
  <si>
    <t>Cognitio</t>
  </si>
  <si>
    <t>mun</t>
  </si>
  <si>
    <t>muncoin</t>
  </si>
  <si>
    <t>MUNcoin</t>
  </si>
  <si>
    <t>psm</t>
  </si>
  <si>
    <t>calvarycoin</t>
  </si>
  <si>
    <t>Calvarycoin</t>
  </si>
  <si>
    <t>nsd</t>
  </si>
  <si>
    <t>sgr</t>
  </si>
  <si>
    <t>mirc</t>
  </si>
  <si>
    <t>miracle-token</t>
  </si>
  <si>
    <t>Miracle Token</t>
  </si>
  <si>
    <t>oio</t>
  </si>
  <si>
    <t>online</t>
  </si>
  <si>
    <t>Online</t>
  </si>
  <si>
    <t>ebkc</t>
  </si>
  <si>
    <t>ekkoblock</t>
  </si>
  <si>
    <t>Ekkoblock</t>
  </si>
  <si>
    <t>pf</t>
  </si>
  <si>
    <t>proof</t>
  </si>
  <si>
    <t>PROOF</t>
  </si>
  <si>
    <t>chl</t>
  </si>
  <si>
    <t>challengedac</t>
  </si>
  <si>
    <t>ChallengeDAC</t>
  </si>
  <si>
    <t>bstn</t>
  </si>
  <si>
    <t>tile</t>
  </si>
  <si>
    <t>loomia</t>
  </si>
  <si>
    <t>Loomia</t>
  </si>
  <si>
    <t>cnet</t>
  </si>
  <si>
    <t>currency-network</t>
  </si>
  <si>
    <t>Currency Network</t>
  </si>
  <si>
    <t>mzi</t>
  </si>
  <si>
    <t>moozicore</t>
  </si>
  <si>
    <t>Moozicore</t>
  </si>
  <si>
    <t>bsr</t>
  </si>
  <si>
    <t>mvl</t>
  </si>
  <si>
    <t>blx</t>
  </si>
  <si>
    <t>blockchain-index</t>
  </si>
  <si>
    <t>Blockchain Index</t>
  </si>
  <si>
    <t>smrtc</t>
  </si>
  <si>
    <t>smartcloud</t>
  </si>
  <si>
    <t>SmartCloud</t>
  </si>
  <si>
    <t>xgr</t>
  </si>
  <si>
    <t>goldreserve</t>
  </si>
  <si>
    <t>GoldReserve</t>
  </si>
  <si>
    <t>xrn</t>
  </si>
  <si>
    <t>saronite</t>
  </si>
  <si>
    <t>Saronite</t>
  </si>
  <si>
    <t>swap</t>
  </si>
  <si>
    <t>swapcash</t>
  </si>
  <si>
    <t>SwapCash</t>
  </si>
  <si>
    <t>next</t>
  </si>
  <si>
    <t>nextexchange</t>
  </si>
  <si>
    <t>NEXT.exchange</t>
  </si>
  <si>
    <t>wed</t>
  </si>
  <si>
    <t>wednesday-coin</t>
  </si>
  <si>
    <t>Wednesday Coin</t>
  </si>
  <si>
    <t>jmc</t>
  </si>
  <si>
    <t>junsonmingchancoin</t>
  </si>
  <si>
    <t>Junsonmingchancoin</t>
  </si>
  <si>
    <t>xry</t>
  </si>
  <si>
    <t>smly</t>
  </si>
  <si>
    <t>Smileycoin</t>
  </si>
  <si>
    <t>globitex</t>
  </si>
  <si>
    <t>Globitex</t>
  </si>
  <si>
    <t>Blazecoin</t>
  </si>
  <si>
    <t>sake</t>
  </si>
  <si>
    <t>vox</t>
  </si>
  <si>
    <t>volix</t>
  </si>
  <si>
    <t>bottlecaps</t>
  </si>
  <si>
    <t>Bottlecaps</t>
  </si>
  <si>
    <t>eosc</t>
  </si>
  <si>
    <t>eosforce</t>
  </si>
  <si>
    <t>EosForce</t>
  </si>
  <si>
    <t>mojo</t>
  </si>
  <si>
    <t>Mojocoin</t>
  </si>
  <si>
    <t>hlx</t>
  </si>
  <si>
    <t>hilux</t>
  </si>
  <si>
    <t>Hilux</t>
  </si>
  <si>
    <t>lys</t>
  </si>
  <si>
    <t>light-years</t>
  </si>
  <si>
    <t>Lightyears</t>
  </si>
  <si>
    <t>song</t>
  </si>
  <si>
    <t>Seer</t>
  </si>
  <si>
    <t>tdc</t>
  </si>
  <si>
    <t>clin</t>
  </si>
  <si>
    <t>clinicoin</t>
  </si>
  <si>
    <t>Clinicoin</t>
  </si>
  <si>
    <t>das</t>
  </si>
  <si>
    <t>DAS</t>
  </si>
  <si>
    <t>sp</t>
  </si>
  <si>
    <t>supro</t>
  </si>
  <si>
    <t>Supro</t>
  </si>
  <si>
    <t>bitcoin-supreme</t>
  </si>
  <si>
    <t>Bitcoin Supreme</t>
  </si>
  <si>
    <t>frv</t>
  </si>
  <si>
    <t>fitrova</t>
  </si>
  <si>
    <t>Fitrova</t>
  </si>
  <si>
    <t>mnb</t>
  </si>
  <si>
    <t>moneybag</t>
  </si>
  <si>
    <t>MoneyBag</t>
  </si>
  <si>
    <t>ttv</t>
  </si>
  <si>
    <t>baer-chain</t>
  </si>
  <si>
    <t>Baer Chain</t>
  </si>
  <si>
    <t>bln</t>
  </si>
  <si>
    <t>tun</t>
  </si>
  <si>
    <t>tune</t>
  </si>
  <si>
    <t>TUNE</t>
  </si>
  <si>
    <t>vtar</t>
  </si>
  <si>
    <t>vantaur</t>
  </si>
  <si>
    <t>Vantaur</t>
  </si>
  <si>
    <t>gus</t>
  </si>
  <si>
    <t>guesschain</t>
  </si>
  <si>
    <t>GuessChain</t>
  </si>
  <si>
    <t>opti</t>
  </si>
  <si>
    <t>Optitoken</t>
  </si>
  <si>
    <t>mymn</t>
  </si>
  <si>
    <t>MyMN</t>
  </si>
  <si>
    <t>xsf</t>
  </si>
  <si>
    <t>flakechain</t>
  </si>
  <si>
    <t>Flakechain</t>
  </si>
  <si>
    <t>strc</t>
  </si>
  <si>
    <t>exn</t>
  </si>
  <si>
    <t>xc</t>
  </si>
  <si>
    <t>xcurrency</t>
  </si>
  <si>
    <t>XCurrency</t>
  </si>
  <si>
    <t>celc</t>
  </si>
  <si>
    <t>celcoin</t>
  </si>
  <si>
    <t>CelCoin</t>
  </si>
  <si>
    <t>ifx</t>
  </si>
  <si>
    <t>infinex</t>
  </si>
  <si>
    <t>Infinex</t>
  </si>
  <si>
    <t>splb</t>
  </si>
  <si>
    <t>simple-bank</t>
  </si>
  <si>
    <t>SimpleBank</t>
  </si>
  <si>
    <t>acdc</t>
  </si>
  <si>
    <t>urals</t>
  </si>
  <si>
    <t>Uralscoin</t>
  </si>
  <si>
    <t>cqrp</t>
  </si>
  <si>
    <t>cryptoqrpay</t>
  </si>
  <si>
    <t>CryptoQRPay</t>
  </si>
  <si>
    <t>movi</t>
  </si>
  <si>
    <t>movitoken</t>
  </si>
  <si>
    <t>MoviToken</t>
  </si>
  <si>
    <t>internet-token</t>
  </si>
  <si>
    <t>I Net Token</t>
  </si>
  <si>
    <t>hld</t>
  </si>
  <si>
    <t>highland</t>
  </si>
  <si>
    <t>HIGHLAND</t>
  </si>
  <si>
    <t>brt</t>
  </si>
  <si>
    <t>berith-token</t>
  </si>
  <si>
    <t>Berith Token</t>
  </si>
  <si>
    <t>peerguess</t>
  </si>
  <si>
    <t>PeerGuess</t>
  </si>
  <si>
    <t>lnp</t>
  </si>
  <si>
    <t>linux-pay</t>
  </si>
  <si>
    <t>LINUX PAY</t>
  </si>
  <si>
    <t>lemo</t>
  </si>
  <si>
    <t>hnc</t>
  </si>
  <si>
    <t>Hellenic Coin</t>
  </si>
  <si>
    <t>unity</t>
  </si>
  <si>
    <t>supernet</t>
  </si>
  <si>
    <t>isr</t>
  </si>
  <si>
    <t>of</t>
  </si>
  <si>
    <t>elet</t>
  </si>
  <si>
    <t>elementium-token</t>
  </si>
  <si>
    <t>Elementium token</t>
  </si>
  <si>
    <t>nug</t>
  </si>
  <si>
    <t>mano</t>
  </si>
  <si>
    <t>mano-coin</t>
  </si>
  <si>
    <t>Mano Coin</t>
  </si>
  <si>
    <t>xrt</t>
  </si>
  <si>
    <t>XRTFoundation</t>
  </si>
  <si>
    <t>htk</t>
  </si>
  <si>
    <t>hiddentalk</t>
  </si>
  <si>
    <t>HiddenTalk</t>
  </si>
  <si>
    <t>log</t>
  </si>
  <si>
    <t>Tal</t>
  </si>
  <si>
    <t>tal</t>
  </si>
  <si>
    <t>Talus</t>
  </si>
  <si>
    <t>adk</t>
  </si>
  <si>
    <t>xpst</t>
  </si>
  <si>
    <t>pokersports</t>
  </si>
  <si>
    <t>PokerSports</t>
  </si>
  <si>
    <t>shdw</t>
  </si>
  <si>
    <t>yun</t>
  </si>
  <si>
    <t>yunex</t>
  </si>
  <si>
    <t>YunEx Yun Token</t>
  </si>
  <si>
    <t>gpu</t>
  </si>
  <si>
    <t>gpu-coin</t>
  </si>
  <si>
    <t>GPU Coin</t>
  </si>
  <si>
    <t>par</t>
  </si>
  <si>
    <t>pyn</t>
  </si>
  <si>
    <t>Paycent</t>
  </si>
  <si>
    <t>ggc</t>
  </si>
  <si>
    <t>gramgold-coin</t>
  </si>
  <si>
    <t>GramGold Coin</t>
  </si>
  <si>
    <t>mrp</t>
  </si>
  <si>
    <t>money-rebel</t>
  </si>
  <si>
    <t>Money Rebel</t>
  </si>
  <si>
    <t>softchain</t>
  </si>
  <si>
    <t>SoftChain</t>
  </si>
  <si>
    <t>boon</t>
  </si>
  <si>
    <t>boon-tech</t>
  </si>
  <si>
    <t>Boon Tech</t>
  </si>
  <si>
    <t>scal</t>
  </si>
  <si>
    <t>scaltinof</t>
  </si>
  <si>
    <t>Scaltinof</t>
  </si>
  <si>
    <t>asn</t>
  </si>
  <si>
    <t>ascension</t>
  </si>
  <si>
    <t>Ascension</t>
  </si>
  <si>
    <t>fldc</t>
  </si>
  <si>
    <t>Foldingcoin</t>
  </si>
  <si>
    <t>kln</t>
  </si>
  <si>
    <t>iotn</t>
  </si>
  <si>
    <t>iotnexus</t>
  </si>
  <si>
    <t>IoTNexus</t>
  </si>
  <si>
    <t>ests</t>
  </si>
  <si>
    <t>Ests</t>
  </si>
  <si>
    <t>tland</t>
  </si>
  <si>
    <t>token-land</t>
  </si>
  <si>
    <t>TokenLand Coin</t>
  </si>
  <si>
    <t>molk</t>
  </si>
  <si>
    <t>mobilink-coin</t>
  </si>
  <si>
    <t>bti</t>
  </si>
  <si>
    <t>btwty</t>
  </si>
  <si>
    <t>dali</t>
  </si>
  <si>
    <t>dalichain</t>
  </si>
  <si>
    <t>Dalichain</t>
  </si>
  <si>
    <t>cpra</t>
  </si>
  <si>
    <t>Capra Coin</t>
  </si>
  <si>
    <t>tdx</t>
  </si>
  <si>
    <t>spk</t>
  </si>
  <si>
    <t>SPARKS</t>
  </si>
  <si>
    <t>rgls</t>
  </si>
  <si>
    <t>regulus-token</t>
  </si>
  <si>
    <t>Regulus Token</t>
  </si>
  <si>
    <t>slopps</t>
  </si>
  <si>
    <t>SLOPPS</t>
  </si>
  <si>
    <t>cnc</t>
  </si>
  <si>
    <t>del</t>
  </si>
  <si>
    <t>delchain</t>
  </si>
  <si>
    <t>DelChain</t>
  </si>
  <si>
    <t>hpt</t>
  </si>
  <si>
    <t>huobi-pool-token</t>
  </si>
  <si>
    <t>Huobi Pool Token</t>
  </si>
  <si>
    <t>ann</t>
  </si>
  <si>
    <t>agent-not-needed</t>
  </si>
  <si>
    <t>Agent Not Needed</t>
  </si>
  <si>
    <t>placo</t>
  </si>
  <si>
    <t>sunc</t>
  </si>
  <si>
    <t>sunchain</t>
  </si>
  <si>
    <t>Sunchain</t>
  </si>
  <si>
    <t>cmm</t>
  </si>
  <si>
    <t>hpc</t>
  </si>
  <si>
    <t>hash-power-capital</t>
  </si>
  <si>
    <t>Hash Power Capital</t>
  </si>
  <si>
    <t>prft</t>
  </si>
  <si>
    <t>proof-token</t>
  </si>
  <si>
    <t>Proof Token</t>
  </si>
  <si>
    <t>furt</t>
  </si>
  <si>
    <t>furtcoin</t>
  </si>
  <si>
    <t>fnl</t>
  </si>
  <si>
    <t>funnel-token</t>
  </si>
  <si>
    <t>Funnel Token</t>
  </si>
  <si>
    <t>bdt</t>
  </si>
  <si>
    <t>bitdepositary</t>
  </si>
  <si>
    <t>Bitdepositary</t>
  </si>
  <si>
    <t>lbt</t>
  </si>
  <si>
    <t>lbt-chain</t>
  </si>
  <si>
    <t>LBT Chain</t>
  </si>
  <si>
    <t>vgs</t>
  </si>
  <si>
    <t>lasvegascoin</t>
  </si>
  <si>
    <t>LasVegasCoin</t>
  </si>
  <si>
    <t>index</t>
  </si>
  <si>
    <t>instadex</t>
  </si>
  <si>
    <t>InstaDEX</t>
  </si>
  <si>
    <t>shrm</t>
  </si>
  <si>
    <t>shrooms</t>
  </si>
  <si>
    <t>Shrooms</t>
  </si>
  <si>
    <t>dang</t>
  </si>
  <si>
    <t>dangdangcoin</t>
  </si>
  <si>
    <t>Dangdangcoin</t>
  </si>
  <si>
    <t>sgcc</t>
  </si>
  <si>
    <t>liz</t>
  </si>
  <si>
    <t>lizus-payments</t>
  </si>
  <si>
    <t>Lizus Payments</t>
  </si>
  <si>
    <t>dsr</t>
  </si>
  <si>
    <t>messe</t>
  </si>
  <si>
    <t>Messe</t>
  </si>
  <si>
    <t>xar</t>
  </si>
  <si>
    <t>xarucoin</t>
  </si>
  <si>
    <t>XaruCoin</t>
  </si>
  <si>
    <t>needscoin</t>
  </si>
  <si>
    <t>NeedsCoin</t>
  </si>
  <si>
    <t>btp</t>
  </si>
  <si>
    <t>bitcoin-pay</t>
  </si>
  <si>
    <t>Bitcoin Pay</t>
  </si>
  <si>
    <t>bds</t>
  </si>
  <si>
    <t>borderless</t>
  </si>
  <si>
    <t>Borderless</t>
  </si>
  <si>
    <t>pxi</t>
  </si>
  <si>
    <t>ani</t>
  </si>
  <si>
    <t>nam</t>
  </si>
  <si>
    <t>nam-token</t>
  </si>
  <si>
    <t>NAM Token</t>
  </si>
  <si>
    <t>pyro</t>
  </si>
  <si>
    <t>Pyro</t>
  </si>
  <si>
    <t>ditcoin</t>
  </si>
  <si>
    <t>Ditcoin</t>
  </si>
  <si>
    <t>xcn</t>
  </si>
  <si>
    <t>tdp</t>
  </si>
  <si>
    <t>vapex</t>
  </si>
  <si>
    <t>Vapex</t>
  </si>
  <si>
    <t>cec</t>
  </si>
  <si>
    <t>conservation-of-energy-chain</t>
  </si>
  <si>
    <t>Conservation of Energy Chain</t>
  </si>
  <si>
    <t>rik</t>
  </si>
  <si>
    <t>rik-coin</t>
  </si>
  <si>
    <t>Rik Coin</t>
  </si>
  <si>
    <t>rbx</t>
  </si>
  <si>
    <t>ripto-bux</t>
  </si>
  <si>
    <t>Ripto Bux</t>
  </si>
  <si>
    <t>sds</t>
  </si>
  <si>
    <t>alchemint</t>
  </si>
  <si>
    <t>Alchemint</t>
  </si>
  <si>
    <t>zny</t>
  </si>
  <si>
    <t>BitZeny</t>
  </si>
  <si>
    <t>intu</t>
  </si>
  <si>
    <t>intucoin</t>
  </si>
  <si>
    <t>INTUCoin</t>
  </si>
  <si>
    <t>fred</t>
  </si>
  <si>
    <t>fredenergy</t>
  </si>
  <si>
    <t>Fredenergy</t>
  </si>
  <si>
    <t>ply</t>
  </si>
  <si>
    <t>loopycoin</t>
  </si>
  <si>
    <t>crm</t>
  </si>
  <si>
    <t>tv</t>
  </si>
  <si>
    <t>obt</t>
  </si>
  <si>
    <t>dfscoin</t>
  </si>
  <si>
    <t>DFSCoin</t>
  </si>
  <si>
    <t>advp</t>
  </si>
  <si>
    <t>adevplus</t>
  </si>
  <si>
    <t>AdevPlus</t>
  </si>
  <si>
    <t>wff</t>
  </si>
  <si>
    <t>whiff-network</t>
  </si>
  <si>
    <t>Whiff-network</t>
  </si>
  <si>
    <t>loto</t>
  </si>
  <si>
    <t>lotoblock</t>
  </si>
  <si>
    <t>Lotoblock</t>
  </si>
  <si>
    <t>cage</t>
  </si>
  <si>
    <t>cagecoin</t>
  </si>
  <si>
    <t>Cagecoin</t>
  </si>
  <si>
    <t>ln</t>
  </si>
  <si>
    <t>csm</t>
  </si>
  <si>
    <t>txt</t>
  </si>
  <si>
    <t>trextoken</t>
  </si>
  <si>
    <t>TREXTOKEN</t>
  </si>
  <si>
    <t>btcred</t>
  </si>
  <si>
    <t>tor</t>
  </si>
  <si>
    <t>torcoin</t>
  </si>
  <si>
    <t>Torcoin</t>
  </si>
  <si>
    <t>qac</t>
  </si>
  <si>
    <t>more</t>
  </si>
  <si>
    <t>mrja</t>
  </si>
  <si>
    <t>ganjacoin</t>
  </si>
  <si>
    <t>GanjaCoin</t>
  </si>
  <si>
    <t>etf</t>
  </si>
  <si>
    <t>ethereum-fog</t>
  </si>
  <si>
    <t>Ethereum Fog</t>
  </si>
  <si>
    <t>hbc</t>
  </si>
  <si>
    <t>icoo</t>
  </si>
  <si>
    <t>openledger</t>
  </si>
  <si>
    <t>OpenLedger</t>
  </si>
  <si>
    <t>rabbit</t>
  </si>
  <si>
    <t>Rabbit</t>
  </si>
  <si>
    <t>leax</t>
  </si>
  <si>
    <t>leaxcoin</t>
  </si>
  <si>
    <t>Leaxcoin</t>
  </si>
  <si>
    <t>etter</t>
  </si>
  <si>
    <t>Etter</t>
  </si>
  <si>
    <t>sld</t>
  </si>
  <si>
    <t>soldo</t>
  </si>
  <si>
    <t>Soldo</t>
  </si>
  <si>
    <t>wbt</t>
  </si>
  <si>
    <t>whalesburg</t>
  </si>
  <si>
    <t>Whalesburg</t>
  </si>
  <si>
    <t>bhd</t>
  </si>
  <si>
    <t>bitcoin-hd</t>
  </si>
  <si>
    <t>Bitcoin HD</t>
  </si>
  <si>
    <t>erz</t>
  </si>
  <si>
    <t>earnzcoin</t>
  </si>
  <si>
    <t>EarnzCoin</t>
  </si>
  <si>
    <t>jiyox</t>
  </si>
  <si>
    <t>ftw</t>
  </si>
  <si>
    <t>For The Win</t>
  </si>
  <si>
    <t>gch</t>
  </si>
  <si>
    <t>galaxycash</t>
  </si>
  <si>
    <t>GalaxyCash</t>
  </si>
  <si>
    <t>deos</t>
  </si>
  <si>
    <t>deos-games</t>
  </si>
  <si>
    <t>DEOS Games</t>
  </si>
  <si>
    <t>aglt</t>
  </si>
  <si>
    <t>AGROLOT</t>
  </si>
  <si>
    <t>mcc</t>
  </si>
  <si>
    <t>moving-cloud-chain</t>
  </si>
  <si>
    <t>Moving Cloud Chain</t>
  </si>
  <si>
    <t>lstr</t>
  </si>
  <si>
    <t>meetluna</t>
  </si>
  <si>
    <t>nova</t>
  </si>
  <si>
    <t>NOVA</t>
  </si>
  <si>
    <t>imc</t>
  </si>
  <si>
    <t>intermodalcoin</t>
  </si>
  <si>
    <t>Intermodal Coin</t>
  </si>
  <si>
    <t>silk</t>
  </si>
  <si>
    <t>silkchain</t>
  </si>
  <si>
    <t>SilkChain</t>
  </si>
  <si>
    <t>rolc</t>
  </si>
  <si>
    <t>renewal-of-life-chain</t>
  </si>
  <si>
    <t>Renewal of Life Chain</t>
  </si>
  <si>
    <t>actn</t>
  </si>
  <si>
    <t>action-coin</t>
  </si>
  <si>
    <t>Action Coin</t>
  </si>
  <si>
    <t>coi</t>
  </si>
  <si>
    <t>coinnec</t>
  </si>
  <si>
    <t>Coinnec</t>
  </si>
  <si>
    <t>htrc</t>
  </si>
  <si>
    <t>high-temperature-coin</t>
  </si>
  <si>
    <t>High Temperature Coin</t>
  </si>
  <si>
    <t>pzm</t>
  </si>
  <si>
    <t>Prizm</t>
  </si>
  <si>
    <t>brn</t>
  </si>
  <si>
    <t>burn-coin</t>
  </si>
  <si>
    <t>Burn Coin</t>
  </si>
  <si>
    <t>ggt</t>
  </si>
  <si>
    <t>global-gold-token</t>
  </si>
  <si>
    <t>Global Gold Token</t>
  </si>
  <si>
    <t>sub1x</t>
  </si>
  <si>
    <t>SUB1X</t>
  </si>
  <si>
    <t>dealt</t>
  </si>
  <si>
    <t>idealgold</t>
  </si>
  <si>
    <t>iDealGold</t>
  </si>
  <si>
    <t>ifp</t>
  </si>
  <si>
    <t>cha</t>
  </si>
  <si>
    <t>chaucha</t>
  </si>
  <si>
    <t>Chaucha</t>
  </si>
  <si>
    <t>abc</t>
  </si>
  <si>
    <t>alphabit</t>
  </si>
  <si>
    <t>my-big-coin</t>
  </si>
  <si>
    <t>My Big Coin</t>
  </si>
  <si>
    <t>rebellious</t>
  </si>
  <si>
    <t>Rebellious</t>
  </si>
  <si>
    <t>cyfm</t>
  </si>
  <si>
    <t>sync</t>
  </si>
  <si>
    <t>Sync</t>
  </si>
  <si>
    <t>joystick</t>
  </si>
  <si>
    <t>Joystick</t>
  </si>
  <si>
    <t>vit</t>
  </si>
  <si>
    <t>t9</t>
  </si>
  <si>
    <t>9coin-token</t>
  </si>
  <si>
    <t>9Coin Token</t>
  </si>
  <si>
    <t>idt</t>
  </si>
  <si>
    <t>btmc</t>
  </si>
  <si>
    <t>bit-miner-chain</t>
  </si>
  <si>
    <t>Bit Miner Chain</t>
  </si>
  <si>
    <t>xczm</t>
  </si>
  <si>
    <t>xavander-coin</t>
  </si>
  <si>
    <t>Xavander Coin</t>
  </si>
  <si>
    <t>apeir</t>
  </si>
  <si>
    <t>apeiron</t>
  </si>
  <si>
    <t>APEIRON</t>
  </si>
  <si>
    <t>vls</t>
  </si>
  <si>
    <t>veles</t>
  </si>
  <si>
    <t>Veles</t>
  </si>
  <si>
    <t>nbt</t>
  </si>
  <si>
    <t>ninsa-b-token</t>
  </si>
  <si>
    <t>Ninsa B Token</t>
  </si>
  <si>
    <t>yld</t>
  </si>
  <si>
    <t>yield-coin</t>
  </si>
  <si>
    <t>Yield Coin</t>
  </si>
  <si>
    <t>brit</t>
  </si>
  <si>
    <t>Britcoin</t>
  </si>
  <si>
    <t>ree</t>
  </si>
  <si>
    <t>reecoin</t>
  </si>
  <si>
    <t>ReeCoin</t>
  </si>
  <si>
    <t>bcrm</t>
  </si>
  <si>
    <t>bitcoin-rm</t>
  </si>
  <si>
    <t>Bitcoin RM</t>
  </si>
  <si>
    <t>yel</t>
  </si>
  <si>
    <t>yellowtoken</t>
  </si>
  <si>
    <t>Yellow Token</t>
  </si>
  <si>
    <t>bcst</t>
  </si>
  <si>
    <t>blockchain-store</t>
  </si>
  <si>
    <t>BlockChain Store</t>
  </si>
  <si>
    <t>seal</t>
  </si>
  <si>
    <t>dig</t>
  </si>
  <si>
    <t>cwxt</t>
  </si>
  <si>
    <t>cryptoworldx-token</t>
  </si>
  <si>
    <t>CryptoWorldX Token</t>
  </si>
  <si>
    <t>geo</t>
  </si>
  <si>
    <t>Geocoin</t>
  </si>
  <si>
    <t>tavitt</t>
  </si>
  <si>
    <t>tavittcoin</t>
  </si>
  <si>
    <t>Tavittcoin</t>
  </si>
  <si>
    <t>soom</t>
  </si>
  <si>
    <t>soomcoin</t>
  </si>
  <si>
    <t>Soom Coin</t>
  </si>
  <si>
    <t>ett</t>
  </si>
  <si>
    <t>EncryptoTel [Waves]</t>
  </si>
  <si>
    <t>kyt</t>
  </si>
  <si>
    <t>keyrpto</t>
  </si>
  <si>
    <t>KEYRPTO</t>
  </si>
  <si>
    <t>kryp</t>
  </si>
  <si>
    <t>kryptonium</t>
  </si>
  <si>
    <t>Kryptonium</t>
  </si>
  <si>
    <t>xrr</t>
  </si>
  <si>
    <t>xchangerate</t>
  </si>
  <si>
    <t>XchangeRate</t>
  </si>
  <si>
    <t>lemon</t>
  </si>
  <si>
    <t>lemoncoin</t>
  </si>
  <si>
    <t>LemonCoin</t>
  </si>
  <si>
    <t>tnj</t>
  </si>
  <si>
    <t>trocaninja</t>
  </si>
  <si>
    <t>TrocaNinja</t>
  </si>
  <si>
    <t>but</t>
  </si>
  <si>
    <t>btnt</t>
  </si>
  <si>
    <t>bitnautic</t>
  </si>
  <si>
    <t>BitNautic</t>
  </si>
  <si>
    <t>zeon</t>
  </si>
  <si>
    <t>dnx</t>
  </si>
  <si>
    <t>den-x</t>
  </si>
  <si>
    <t>Den-X</t>
  </si>
  <si>
    <t>vnt</t>
  </si>
  <si>
    <t>vntchain</t>
  </si>
  <si>
    <t>VNTchain</t>
  </si>
  <si>
    <t>ldcn</t>
  </si>
  <si>
    <t>landcoin</t>
  </si>
  <si>
    <t>Landcoin</t>
  </si>
  <si>
    <t>uc</t>
  </si>
  <si>
    <t>ascc</t>
  </si>
  <si>
    <t>all-starcommunity-coin</t>
  </si>
  <si>
    <t>All Star Community Coin</t>
  </si>
  <si>
    <t>exo</t>
  </si>
  <si>
    <t>exosis</t>
  </si>
  <si>
    <t>Exosis</t>
  </si>
  <si>
    <t>tdh</t>
  </si>
  <si>
    <t>trustedhealth</t>
  </si>
  <si>
    <t>TrustedHealth</t>
  </si>
  <si>
    <t>ndx</t>
  </si>
  <si>
    <t>senno</t>
  </si>
  <si>
    <t>SENNO</t>
  </si>
  <si>
    <t>pwv</t>
  </si>
  <si>
    <t>peoplewave</t>
  </si>
  <si>
    <t>Peoplewave</t>
  </si>
  <si>
    <t>ton$</t>
  </si>
  <si>
    <t>ton-money</t>
  </si>
  <si>
    <t>TON Money</t>
  </si>
  <si>
    <t>tbe</t>
  </si>
  <si>
    <t>towerbee</t>
  </si>
  <si>
    <t>TowerBee</t>
  </si>
  <si>
    <t>bocai</t>
  </si>
  <si>
    <t>BOCAI</t>
  </si>
  <si>
    <t>viat</t>
  </si>
  <si>
    <t>viabtc-token</t>
  </si>
  <si>
    <t>ViaBTC Token</t>
  </si>
  <si>
    <t>vst</t>
  </si>
  <si>
    <t>vestarin</t>
  </si>
  <si>
    <t>Vestarin</t>
  </si>
  <si>
    <t>skr</t>
  </si>
  <si>
    <t>tin</t>
  </si>
  <si>
    <t>tincoin</t>
  </si>
  <si>
    <t>Tincoin</t>
  </si>
  <si>
    <t>roomdao</t>
  </si>
  <si>
    <t>Room Dao</t>
  </si>
  <si>
    <t>irc</t>
  </si>
  <si>
    <t>ironcoin</t>
  </si>
  <si>
    <t>IronCoin</t>
  </si>
  <si>
    <t>good</t>
  </si>
  <si>
    <t>luq</t>
  </si>
  <si>
    <t>lunique</t>
  </si>
  <si>
    <t>LUNIQUE</t>
  </si>
  <si>
    <t>lnk</t>
  </si>
  <si>
    <t>link-platform</t>
  </si>
  <si>
    <t>Link Platform</t>
  </si>
  <si>
    <t>black</t>
  </si>
  <si>
    <t>apc</t>
  </si>
  <si>
    <t>ari</t>
  </si>
  <si>
    <t>qtl</t>
  </si>
  <si>
    <t>agcmn</t>
  </si>
  <si>
    <t>agricoin</t>
  </si>
  <si>
    <t>Agricoin</t>
  </si>
  <si>
    <t>wc</t>
  </si>
  <si>
    <t>wincoin</t>
  </si>
  <si>
    <t>gze</t>
  </si>
  <si>
    <t>the</t>
  </si>
  <si>
    <t>thore-exchange</t>
  </si>
  <si>
    <t>Thore Exchange</t>
  </si>
  <si>
    <t>wit</t>
  </si>
  <si>
    <t>ftec</t>
  </si>
  <si>
    <t>FTEC</t>
  </si>
  <si>
    <t>dbtc</t>
  </si>
  <si>
    <t>gme</t>
  </si>
  <si>
    <t>gamecoin</t>
  </si>
  <si>
    <t>GameCoin</t>
  </si>
  <si>
    <t>egas</t>
  </si>
  <si>
    <t>ethgas</t>
  </si>
  <si>
    <t>ETHGAS</t>
  </si>
  <si>
    <t>xdrop-coin</t>
  </si>
  <si>
    <t>xDrop Coin</t>
  </si>
  <si>
    <t>val</t>
  </si>
  <si>
    <t>valorbit</t>
  </si>
  <si>
    <t>Valorbit</t>
  </si>
  <si>
    <t>usc</t>
  </si>
  <si>
    <t>nro</t>
  </si>
  <si>
    <t>bbi</t>
  </si>
  <si>
    <t>ctx</t>
  </si>
  <si>
    <t>cartaxi</t>
  </si>
  <si>
    <t>CarTaxi</t>
  </si>
  <si>
    <t>bcac</t>
  </si>
  <si>
    <t>d-coin</t>
  </si>
  <si>
    <t>D’COIN</t>
  </si>
  <si>
    <t>psb</t>
  </si>
  <si>
    <t>pesobit</t>
  </si>
  <si>
    <t>Pesobit</t>
  </si>
  <si>
    <t>eqli</t>
  </si>
  <si>
    <t>equaliser</t>
  </si>
  <si>
    <t>Equaliser</t>
  </si>
  <si>
    <t>expo</t>
  </si>
  <si>
    <t>online-expo</t>
  </si>
  <si>
    <t>Expo Token</t>
  </si>
  <si>
    <t>ard</t>
  </si>
  <si>
    <t>accord</t>
  </si>
  <si>
    <t>Accord</t>
  </si>
  <si>
    <t>chmc</t>
  </si>
  <si>
    <t>christmas-coin</t>
  </si>
  <si>
    <t>Christmas Coin</t>
  </si>
  <si>
    <t>pos</t>
  </si>
  <si>
    <t>lupx</t>
  </si>
  <si>
    <t>lupecoin</t>
  </si>
  <si>
    <t>Lupecoin</t>
  </si>
  <si>
    <t>izx</t>
  </si>
  <si>
    <t>izetex</t>
  </si>
  <si>
    <t>IZX</t>
  </si>
  <si>
    <t>eubc</t>
  </si>
  <si>
    <t>eub-chain</t>
  </si>
  <si>
    <t>EUB Chain</t>
  </si>
  <si>
    <t>scol</t>
  </si>
  <si>
    <t>scolcoin</t>
  </si>
  <si>
    <t>Scolcoin</t>
  </si>
  <si>
    <t>flc</t>
  </si>
  <si>
    <t>vic</t>
  </si>
  <si>
    <t>victorium</t>
  </si>
  <si>
    <t>Victorium</t>
  </si>
  <si>
    <t>t2t</t>
  </si>
  <si>
    <t>traceto</t>
  </si>
  <si>
    <t>TraceTo</t>
  </si>
  <si>
    <t>sts</t>
  </si>
  <si>
    <t>status-security-token</t>
  </si>
  <si>
    <t>Status Security Token</t>
  </si>
  <si>
    <t>osch</t>
  </si>
  <si>
    <t>open-source-chain</t>
  </si>
  <si>
    <t>Open Source Chain</t>
  </si>
  <si>
    <t>cnz</t>
  </si>
  <si>
    <t>cryptonationz</t>
  </si>
  <si>
    <t>CryptoNationZ</t>
  </si>
  <si>
    <t>gfc</t>
  </si>
  <si>
    <t>globfonecoin</t>
  </si>
  <si>
    <t>GlobfoneCoin</t>
  </si>
  <si>
    <t>incx</t>
  </si>
  <si>
    <t>international-cryptox</t>
  </si>
  <si>
    <t>International CryptoX</t>
  </si>
  <si>
    <t>betdice</t>
  </si>
  <si>
    <t>BetDice</t>
  </si>
  <si>
    <t>add-token</t>
  </si>
  <si>
    <t>ADD Token</t>
  </si>
  <si>
    <t>zdr</t>
  </si>
  <si>
    <t>zloadr</t>
  </si>
  <si>
    <t>Zloadr</t>
  </si>
  <si>
    <t>zing</t>
  </si>
  <si>
    <t>zing-token</t>
  </si>
  <si>
    <t>Zing Token</t>
  </si>
  <si>
    <t>vld</t>
  </si>
  <si>
    <t>valid</t>
  </si>
  <si>
    <t>bshn</t>
  </si>
  <si>
    <t>bitnewcoin</t>
  </si>
  <si>
    <t>Bitnewcoin</t>
  </si>
  <si>
    <t>dollar</t>
  </si>
  <si>
    <t>krait</t>
  </si>
  <si>
    <t>KRAIT</t>
  </si>
  <si>
    <t>sdao</t>
  </si>
  <si>
    <t>solar-dao</t>
  </si>
  <si>
    <t>Solar DAO</t>
  </si>
  <si>
    <t>qns</t>
  </si>
  <si>
    <t>quicknodes</t>
  </si>
  <si>
    <t>QuickNodes</t>
  </si>
  <si>
    <t>fit</t>
  </si>
  <si>
    <t>fitcoin</t>
  </si>
  <si>
    <t>Fitcoin</t>
  </si>
  <si>
    <t>dst</t>
  </si>
  <si>
    <t>dstra</t>
  </si>
  <si>
    <t>DSTRA</t>
  </si>
  <si>
    <t>xmo</t>
  </si>
  <si>
    <t>f1c</t>
  </si>
  <si>
    <t>Future1Coin</t>
  </si>
  <si>
    <t>exbt</t>
  </si>
  <si>
    <t>exhibit-token</t>
  </si>
  <si>
    <t>Exhibit Token</t>
  </si>
  <si>
    <t>aic</t>
  </si>
  <si>
    <t>akaiito</t>
  </si>
  <si>
    <t>Akaiito</t>
  </si>
  <si>
    <t>twnkl</t>
  </si>
  <si>
    <t>Rainbow Currency</t>
  </si>
  <si>
    <t>glb</t>
  </si>
  <si>
    <t>globycoin</t>
  </si>
  <si>
    <t>Globycoin</t>
  </si>
  <si>
    <t>ezt</t>
  </si>
  <si>
    <t>dlb</t>
  </si>
  <si>
    <t>data-link-base</t>
  </si>
  <si>
    <t>Data Link Base</t>
  </si>
  <si>
    <t>gve</t>
  </si>
  <si>
    <t>mit</t>
  </si>
  <si>
    <t>mundellian-infrastructure-technology</t>
  </si>
  <si>
    <t>Mundellian Infrastructure Technology</t>
  </si>
  <si>
    <t>prc</t>
  </si>
  <si>
    <t>ldg</t>
  </si>
  <si>
    <t>ledgit</t>
  </si>
  <si>
    <t>Ledgit</t>
  </si>
  <si>
    <t>sisa</t>
  </si>
  <si>
    <t>SISA</t>
  </si>
  <si>
    <t>brx</t>
  </si>
  <si>
    <t>xnb</t>
  </si>
  <si>
    <t>xeonbit</t>
  </si>
  <si>
    <t>Xeonbit</t>
  </si>
  <si>
    <t>ert</t>
  </si>
  <si>
    <t>bstk</t>
  </si>
  <si>
    <t>blockchain-source-token</t>
  </si>
  <si>
    <t>Blockchain Source Token</t>
  </si>
  <si>
    <t>evo</t>
  </si>
  <si>
    <t>EVO</t>
  </si>
  <si>
    <t>fid</t>
  </si>
  <si>
    <t>brk</t>
  </si>
  <si>
    <t>nuko</t>
  </si>
  <si>
    <t>sandcoin</t>
  </si>
  <si>
    <t>Sandcoin</t>
  </si>
  <si>
    <t>wxc</t>
  </si>
  <si>
    <t>wxcoin</t>
  </si>
  <si>
    <t>nyex</t>
  </si>
  <si>
    <t>dcto</t>
  </si>
  <si>
    <t>decentralized-crypto-token</t>
  </si>
  <si>
    <t>Decentralized Crypto Token</t>
  </si>
  <si>
    <t>coinclaim</t>
  </si>
  <si>
    <t>CoinClaim</t>
  </si>
  <si>
    <t>sunmoney</t>
  </si>
  <si>
    <t>SunMoney</t>
  </si>
  <si>
    <t>esb</t>
  </si>
  <si>
    <t>eos-sports-bets</t>
  </si>
  <si>
    <t>EOS Sports Bets</t>
  </si>
  <si>
    <t>aec</t>
  </si>
  <si>
    <t>foincoin</t>
  </si>
  <si>
    <t>FoinCoin</t>
  </si>
  <si>
    <t>pco</t>
  </si>
  <si>
    <t>vprc</t>
  </si>
  <si>
    <t>rcd</t>
  </si>
  <si>
    <t>record-farm</t>
  </si>
  <si>
    <t>egcc</t>
  </si>
  <si>
    <t>eai</t>
  </si>
  <si>
    <t>ethereumai</t>
  </si>
  <si>
    <t>EthereumAI</t>
  </si>
  <si>
    <t>sfc</t>
  </si>
  <si>
    <t>SolarFlareCoin</t>
  </si>
  <si>
    <t>mgn</t>
  </si>
  <si>
    <t>magnacoin</t>
  </si>
  <si>
    <t>MagnaCoin</t>
  </si>
  <si>
    <t>tgc</t>
  </si>
  <si>
    <t>spg</t>
  </si>
  <si>
    <t>super-gold</t>
  </si>
  <si>
    <t>Super Gold</t>
  </si>
  <si>
    <t>meri</t>
  </si>
  <si>
    <t>merebel</t>
  </si>
  <si>
    <t>Merebel</t>
  </si>
  <si>
    <t>scl</t>
  </si>
  <si>
    <t>bcpx</t>
  </si>
  <si>
    <t>bitcoin-positive</t>
  </si>
  <si>
    <t>BitCoin Positive</t>
  </si>
  <si>
    <t>mrl</t>
  </si>
  <si>
    <t>marcelo</t>
  </si>
  <si>
    <t>Marcelo</t>
  </si>
  <si>
    <t>nze</t>
  </si>
  <si>
    <t>nagezeni</t>
  </si>
  <si>
    <t>Nagezeni</t>
  </si>
  <si>
    <t>gpl</t>
  </si>
  <si>
    <t>win</t>
  </si>
  <si>
    <t>lvps</t>
  </si>
  <si>
    <t>stc</t>
  </si>
  <si>
    <t>thor</t>
  </si>
  <si>
    <t>thor-token</t>
  </si>
  <si>
    <t>ThorToken</t>
  </si>
  <si>
    <t>rccc</t>
  </si>
  <si>
    <t>RCCC</t>
  </si>
  <si>
    <t>banq</t>
  </si>
  <si>
    <t>BANQ</t>
  </si>
  <si>
    <t>safex</t>
  </si>
  <si>
    <t>git</t>
  </si>
  <si>
    <t>godigit</t>
  </si>
  <si>
    <t>GoDigit</t>
  </si>
  <si>
    <t>cnp</t>
  </si>
  <si>
    <t>cryptonia-poker</t>
  </si>
  <si>
    <t>Cryptonia Poker</t>
  </si>
  <si>
    <t>fluz</t>
  </si>
  <si>
    <t>fluzfluz</t>
  </si>
  <si>
    <t>FluzFluz</t>
  </si>
  <si>
    <t>wbl</t>
  </si>
  <si>
    <t>adv</t>
  </si>
  <si>
    <t>advance</t>
  </si>
  <si>
    <t>Advance</t>
  </si>
  <si>
    <t>egold</t>
  </si>
  <si>
    <t>eGold</t>
  </si>
  <si>
    <t>avh</t>
  </si>
  <si>
    <t>altx</t>
  </si>
  <si>
    <t>meet</t>
  </si>
  <si>
    <t>karma-coin</t>
  </si>
  <si>
    <t>KARMA Coin</t>
  </si>
  <si>
    <t>abtc</t>
  </si>
  <si>
    <t>aml-bitcoin</t>
  </si>
  <si>
    <t>AML Bitcoin</t>
  </si>
  <si>
    <t>fdx</t>
  </si>
  <si>
    <t>spartancoin</t>
  </si>
  <si>
    <t>SpartanCoin</t>
  </si>
  <si>
    <t>adl</t>
  </si>
  <si>
    <t>mlc</t>
  </si>
  <si>
    <t>flogmall</t>
  </si>
  <si>
    <t>FLOGmall</t>
  </si>
  <si>
    <t>u</t>
  </si>
  <si>
    <t>ucoin</t>
  </si>
  <si>
    <t>Ucoin</t>
  </si>
  <si>
    <t>angel</t>
  </si>
  <si>
    <t>crypto-angel</t>
  </si>
  <si>
    <t>Crypto Angel</t>
  </si>
  <si>
    <t>pct</t>
  </si>
  <si>
    <t>perkscoin</t>
  </si>
  <si>
    <t>PerksCoin</t>
  </si>
  <si>
    <t>vlm</t>
  </si>
  <si>
    <t>velum</t>
  </si>
  <si>
    <t>Velum</t>
  </si>
  <si>
    <t>ddn</t>
  </si>
  <si>
    <t>data-delivery-network</t>
  </si>
  <si>
    <t>Data Delivery Network</t>
  </si>
  <si>
    <t>hkdt</t>
  </si>
  <si>
    <t>hkd-tether</t>
  </si>
  <si>
    <t>HKD Tether</t>
  </si>
  <si>
    <t>Deex</t>
  </si>
  <si>
    <t>bitcoin-cure</t>
  </si>
  <si>
    <t>Bitcoin Cure</t>
  </si>
  <si>
    <t>rlty</t>
  </si>
  <si>
    <t>smartrealty</t>
  </si>
  <si>
    <t>SMARTRealty</t>
  </si>
  <si>
    <t>coinstarter</t>
  </si>
  <si>
    <t>CoinStarter</t>
  </si>
  <si>
    <t>set</t>
  </si>
  <si>
    <t>swytch</t>
  </si>
  <si>
    <t>Swytch</t>
  </si>
  <si>
    <t>repux</t>
  </si>
  <si>
    <t>RepuX</t>
  </si>
  <si>
    <t>sfu</t>
  </si>
  <si>
    <t>hal</t>
  </si>
  <si>
    <t>lma</t>
  </si>
  <si>
    <t>lamonedaico</t>
  </si>
  <si>
    <t>Lamoneda</t>
  </si>
  <si>
    <t>wtn</t>
  </si>
  <si>
    <t>proq</t>
  </si>
  <si>
    <t>quarteria</t>
  </si>
  <si>
    <t>Quarteria</t>
  </si>
  <si>
    <t>dcnt</t>
  </si>
  <si>
    <t>decenturion</t>
  </si>
  <si>
    <t>Decenturion</t>
  </si>
  <si>
    <t>delc</t>
  </si>
  <si>
    <t>delink</t>
  </si>
  <si>
    <t>Delink</t>
  </si>
  <si>
    <t>newos</t>
  </si>
  <si>
    <t>hmx</t>
  </si>
  <si>
    <t>humanx</t>
  </si>
  <si>
    <t>HumanX</t>
  </si>
  <si>
    <t>rht</t>
  </si>
  <si>
    <t>hashpuppy-token</t>
  </si>
  <si>
    <t>HashPuppy Token</t>
  </si>
  <si>
    <t>bcdt</t>
  </si>
  <si>
    <t>bcdiploma</t>
  </si>
  <si>
    <t>BCDiploma</t>
  </si>
  <si>
    <t>nos-coin</t>
  </si>
  <si>
    <t>NOS Coin</t>
  </si>
  <si>
    <t>deus</t>
  </si>
  <si>
    <t>Deuscoin</t>
  </si>
  <si>
    <t>nac</t>
  </si>
  <si>
    <t>nami-trade</t>
  </si>
  <si>
    <t>Nami.Trade</t>
  </si>
  <si>
    <t>kbr</t>
  </si>
  <si>
    <t>mld</t>
  </si>
  <si>
    <t>mold</t>
  </si>
  <si>
    <t>MOLD</t>
  </si>
  <si>
    <t>tria</t>
  </si>
  <si>
    <t>triaconta</t>
  </si>
  <si>
    <t>Triaconta</t>
  </si>
  <si>
    <t>rkc</t>
  </si>
  <si>
    <t>rookie-coin</t>
  </si>
  <si>
    <t>RookieCoin</t>
  </si>
  <si>
    <t>sim</t>
  </si>
  <si>
    <t>penc</t>
  </si>
  <si>
    <t>pencecoin</t>
  </si>
  <si>
    <t>Pencecoin</t>
  </si>
  <si>
    <t>nkc</t>
  </si>
  <si>
    <t>hts</t>
  </si>
  <si>
    <t>hotshot</t>
  </si>
  <si>
    <t>Hotshot</t>
  </si>
  <si>
    <t>sedo</t>
  </si>
  <si>
    <t>sedo-pow-token</t>
  </si>
  <si>
    <t>SEDO POW TOKEN</t>
  </si>
  <si>
    <t>microcoin</t>
  </si>
  <si>
    <t>MicroCoin</t>
  </si>
  <si>
    <t>bgx</t>
  </si>
  <si>
    <t>BGX</t>
  </si>
  <si>
    <t>c2</t>
  </si>
  <si>
    <t>rbtc</t>
  </si>
  <si>
    <t>rootstock</t>
  </si>
  <si>
    <t>RSK</t>
  </si>
  <si>
    <t>mame</t>
  </si>
  <si>
    <t>mamecoin</t>
  </si>
  <si>
    <t>mameCoin</t>
  </si>
  <si>
    <t>see</t>
  </si>
  <si>
    <t>insee-network</t>
  </si>
  <si>
    <t>Insee Network</t>
  </si>
  <si>
    <t>teacher-coin</t>
  </si>
  <si>
    <t>Teacher Coin</t>
  </si>
  <si>
    <t>mtnc</t>
  </si>
  <si>
    <t>eltc2</t>
  </si>
  <si>
    <t>eltc</t>
  </si>
  <si>
    <t>eLTC</t>
  </si>
  <si>
    <t>adr</t>
  </si>
  <si>
    <t>adirondack</t>
  </si>
  <si>
    <t>Adirondack</t>
  </si>
  <si>
    <t>bdl</t>
  </si>
  <si>
    <t>mad</t>
  </si>
  <si>
    <t>mad-network</t>
  </si>
  <si>
    <t>MAD Network Token</t>
  </si>
  <si>
    <t>lan</t>
  </si>
  <si>
    <t>freelancercoin</t>
  </si>
  <si>
    <t>FreelancerCoin</t>
  </si>
  <si>
    <t>umc</t>
  </si>
  <si>
    <t>umbrellacoin</t>
  </si>
  <si>
    <t>Umbrella Coin</t>
  </si>
  <si>
    <t>sal</t>
  </si>
  <si>
    <t>iog</t>
  </si>
  <si>
    <t>sctk</t>
  </si>
  <si>
    <t>shareschain</t>
  </si>
  <si>
    <t>SharesChain</t>
  </si>
  <si>
    <t>lns</t>
  </si>
  <si>
    <t>lines</t>
  </si>
  <si>
    <t>Lines</t>
  </si>
  <si>
    <t>btcu</t>
  </si>
  <si>
    <t>bitcoin-ultra</t>
  </si>
  <si>
    <t>BitcoinUltra</t>
  </si>
  <si>
    <t>cnx</t>
  </si>
  <si>
    <t>topc</t>
  </si>
  <si>
    <t>egx</t>
  </si>
  <si>
    <t>Staker Token</t>
  </si>
  <si>
    <t>hdr</t>
  </si>
  <si>
    <t>hedger</t>
  </si>
  <si>
    <t>Hedger</t>
  </si>
  <si>
    <t>dcy</t>
  </si>
  <si>
    <t>cotn</t>
  </si>
  <si>
    <t>cotton</t>
  </si>
  <si>
    <t>needlecoin</t>
  </si>
  <si>
    <t>hsn</t>
  </si>
  <si>
    <t>opn</t>
  </si>
  <si>
    <t>openbit</t>
  </si>
  <si>
    <t>Openbit</t>
  </si>
  <si>
    <t>kng</t>
  </si>
  <si>
    <t>betkings</t>
  </si>
  <si>
    <t>BetKings</t>
  </si>
  <si>
    <t>sac</t>
  </si>
  <si>
    <t>cash-poker-pro</t>
  </si>
  <si>
    <t>Cash Poker Pro</t>
  </si>
  <si>
    <t>labh</t>
  </si>
  <si>
    <t>npw</t>
  </si>
  <si>
    <t>zne</t>
  </si>
  <si>
    <t>zonecoin</t>
  </si>
  <si>
    <t>Zonecoin</t>
  </si>
  <si>
    <t>gsx</t>
  </si>
  <si>
    <t>glowshares</t>
  </si>
  <si>
    <t>GlowShares</t>
  </si>
  <si>
    <t>cmit</t>
  </si>
  <si>
    <t>kc</t>
  </si>
  <si>
    <t>kraken-coin</t>
  </si>
  <si>
    <t>Kraken Coin</t>
  </si>
  <si>
    <t>dart</t>
  </si>
  <si>
    <t>Darextravel</t>
  </si>
  <si>
    <t>elicoin</t>
  </si>
  <si>
    <t>Elicoin</t>
  </si>
  <si>
    <t>cctc</t>
  </si>
  <si>
    <t>cctcoin</t>
  </si>
  <si>
    <t>slrm</t>
  </si>
  <si>
    <t>solareum</t>
  </si>
  <si>
    <t>Solareum</t>
  </si>
  <si>
    <t>xpd</t>
  </si>
  <si>
    <t>esz</t>
  </si>
  <si>
    <t>goat</t>
  </si>
  <si>
    <t>goat-cash</t>
  </si>
  <si>
    <t>Goat Cash</t>
  </si>
  <si>
    <t>wys</t>
  </si>
  <si>
    <t>wysker</t>
  </si>
  <si>
    <t>Wysker Token</t>
  </si>
  <si>
    <t>fix</t>
  </si>
  <si>
    <t>finamatrix</t>
  </si>
  <si>
    <t>Finamatrix</t>
  </si>
  <si>
    <t>micro</t>
  </si>
  <si>
    <t>bifi</t>
  </si>
  <si>
    <t>plx</t>
  </si>
  <si>
    <t>seko</t>
  </si>
  <si>
    <t>sekopay</t>
  </si>
  <si>
    <t>Sekopay</t>
  </si>
  <si>
    <t>moneta</t>
  </si>
  <si>
    <t>Moneta</t>
  </si>
  <si>
    <t>koruna</t>
  </si>
  <si>
    <t>czechoslovak-koruna</t>
  </si>
  <si>
    <t>KORUNA</t>
  </si>
  <si>
    <t>daxx</t>
  </si>
  <si>
    <t>Daxxcoin</t>
  </si>
  <si>
    <t>thx</t>
  </si>
  <si>
    <t>thorenext</t>
  </si>
  <si>
    <t>Thorenext</t>
  </si>
  <si>
    <t>mind</t>
  </si>
  <si>
    <t>MIND</t>
  </si>
  <si>
    <t>nollar</t>
  </si>
  <si>
    <t>NOLLAR</t>
  </si>
  <si>
    <t>mgd</t>
  </si>
  <si>
    <t>masssgrid</t>
  </si>
  <si>
    <t>MassGRID</t>
  </si>
  <si>
    <t>tstr</t>
  </si>
  <si>
    <t>tristar-coin</t>
  </si>
  <si>
    <t>Tristar Coin</t>
  </si>
  <si>
    <t>lhcoin</t>
  </si>
  <si>
    <t>LHCoin</t>
  </si>
  <si>
    <t>ilc</t>
  </si>
  <si>
    <t>rco</t>
  </si>
  <si>
    <t>rampant-coin</t>
  </si>
  <si>
    <t>Rampant Coin</t>
  </si>
  <si>
    <t>ust</t>
  </si>
  <si>
    <t>uservice</t>
  </si>
  <si>
    <t>Uservice</t>
  </si>
  <si>
    <t>mnd</t>
  </si>
  <si>
    <t>mindcoin</t>
  </si>
  <si>
    <t>MindCoin</t>
  </si>
  <si>
    <t>zaif</t>
  </si>
  <si>
    <t>zaif-token</t>
  </si>
  <si>
    <t>Zaif Token</t>
  </si>
  <si>
    <t>matrexcoin</t>
  </si>
  <si>
    <t>Matrexcoin</t>
  </si>
  <si>
    <t>max-token</t>
  </si>
  <si>
    <t>MAX Token</t>
  </si>
  <si>
    <t>sov</t>
  </si>
  <si>
    <t>sovereign-coin</t>
  </si>
  <si>
    <t>Sovereign Coin</t>
  </si>
  <si>
    <t>cux</t>
  </si>
  <si>
    <t>crux-coin</t>
  </si>
  <si>
    <t>Crux Coin</t>
  </si>
  <si>
    <t>vash</t>
  </si>
  <si>
    <t>vpncoin</t>
  </si>
  <si>
    <t>VPNCoin</t>
  </si>
  <si>
    <t>r7</t>
  </si>
  <si>
    <t>regalseven</t>
  </si>
  <si>
    <t>Regalseven</t>
  </si>
  <si>
    <t>xce</t>
  </si>
  <si>
    <t>cerium</t>
  </si>
  <si>
    <t>Cerium</t>
  </si>
  <si>
    <t>yue</t>
  </si>
  <si>
    <t>yue-chain</t>
  </si>
  <si>
    <t>Yue Chain</t>
  </si>
  <si>
    <t>kmr</t>
  </si>
  <si>
    <t>kamera</t>
  </si>
  <si>
    <t>Kamera</t>
  </si>
  <si>
    <t>sw</t>
  </si>
  <si>
    <t>super-wallet</t>
  </si>
  <si>
    <t>Super Wallet</t>
  </si>
  <si>
    <t>proud</t>
  </si>
  <si>
    <t>Proud Money</t>
  </si>
  <si>
    <t>gmx</t>
  </si>
  <si>
    <t>global-monetary-transfer</t>
  </si>
  <si>
    <t>Global Monetary Transfer</t>
  </si>
  <si>
    <t>ww</t>
  </si>
  <si>
    <t>wayawolfcoin</t>
  </si>
  <si>
    <t>WayaWolfCoin</t>
  </si>
  <si>
    <t>nilu</t>
  </si>
  <si>
    <t>Nilu</t>
  </si>
  <si>
    <t>Smart Application Coin</t>
  </si>
  <si>
    <t>india</t>
  </si>
  <si>
    <t>indiacoin</t>
  </si>
  <si>
    <t>India Coin</t>
  </si>
  <si>
    <t>newb</t>
  </si>
  <si>
    <t>newbium</t>
  </si>
  <si>
    <t>Newbium</t>
  </si>
  <si>
    <t>EPT</t>
  </si>
  <si>
    <t>e-pocket-token</t>
  </si>
  <si>
    <t>e-Pocket Token</t>
  </si>
  <si>
    <t>fxtc</t>
  </si>
  <si>
    <t>fixed-trade-coin</t>
  </si>
  <si>
    <t>Fixed Trade Coin</t>
  </si>
  <si>
    <t>bash</t>
  </si>
  <si>
    <t>luckchain</t>
  </si>
  <si>
    <t>LuckChain</t>
  </si>
  <si>
    <t>ccrb</t>
  </si>
  <si>
    <t>namo</t>
  </si>
  <si>
    <t>brother</t>
  </si>
  <si>
    <t>4ac</t>
  </si>
  <si>
    <t>4a-coin</t>
  </si>
  <si>
    <t>4A Coin</t>
  </si>
  <si>
    <t>kea</t>
  </si>
  <si>
    <t>kea-coin</t>
  </si>
  <si>
    <t>KEA Coin</t>
  </si>
  <si>
    <t>rit</t>
  </si>
  <si>
    <t>right-media-group</t>
  </si>
  <si>
    <t>Right Media Group</t>
  </si>
  <si>
    <t>xlrc</t>
  </si>
  <si>
    <t>solarium</t>
  </si>
  <si>
    <t>Solarium</t>
  </si>
  <si>
    <t>bitcoin-crown</t>
  </si>
  <si>
    <t>BitCoin Crown</t>
  </si>
  <si>
    <t>sgg</t>
  </si>
  <si>
    <t>stuffgogo</t>
  </si>
  <si>
    <t>StuffGoGo</t>
  </si>
  <si>
    <t>bls</t>
  </si>
  <si>
    <t>bliss</t>
  </si>
  <si>
    <t>BLISS</t>
  </si>
  <si>
    <t>tap-project</t>
  </si>
  <si>
    <t>Tapcoin</t>
  </si>
  <si>
    <t>ntc</t>
  </si>
  <si>
    <t>natcoin</t>
  </si>
  <si>
    <t>Natcoin</t>
  </si>
  <si>
    <t>eazy</t>
  </si>
  <si>
    <t>clb</t>
  </si>
  <si>
    <t>clbcoin</t>
  </si>
  <si>
    <t>CLBcoin</t>
  </si>
  <si>
    <t>pbs</t>
  </si>
  <si>
    <t>phobos</t>
  </si>
  <si>
    <t>PHOBOS</t>
  </si>
  <si>
    <t>savl</t>
  </si>
  <si>
    <t>savle</t>
  </si>
  <si>
    <t>SAVLE</t>
  </si>
  <si>
    <t>coupe</t>
  </si>
  <si>
    <t>lobitcoin</t>
  </si>
  <si>
    <t>Lobitcoin</t>
  </si>
  <si>
    <t>btcf</t>
  </si>
  <si>
    <t>bitcoin-final</t>
  </si>
  <si>
    <t>Bitcoin Final</t>
  </si>
  <si>
    <t>pccm</t>
  </si>
  <si>
    <t>poseidon-chain</t>
  </si>
  <si>
    <t>Poseidon Chain</t>
  </si>
  <si>
    <t>xflea</t>
  </si>
  <si>
    <t>zxflea</t>
  </si>
  <si>
    <t>zXFLEA</t>
  </si>
  <si>
    <t>WCoin</t>
  </si>
  <si>
    <t>post</t>
  </si>
  <si>
    <t>lyc</t>
  </si>
  <si>
    <t>lycancoin</t>
  </si>
  <si>
    <t>Lycancoin</t>
  </si>
  <si>
    <t>drg</t>
  </si>
  <si>
    <t>dragon-coin</t>
  </si>
  <si>
    <t>Dragon Coin</t>
  </si>
  <si>
    <t>kazu</t>
  </si>
  <si>
    <t>kazucoin</t>
  </si>
  <si>
    <t>Kazucoin</t>
  </si>
  <si>
    <t>neal</t>
  </si>
  <si>
    <t>Coineal Token</t>
  </si>
  <si>
    <t>bdx</t>
  </si>
  <si>
    <t>beldex</t>
  </si>
  <si>
    <t>Beldex</t>
  </si>
  <si>
    <t>xbt</t>
  </si>
  <si>
    <t>bricktox</t>
  </si>
  <si>
    <t>Bricktox</t>
  </si>
  <si>
    <t>abld</t>
  </si>
  <si>
    <t>able-dollar-x-token</t>
  </si>
  <si>
    <t>ABLE Dollar X Token</t>
  </si>
  <si>
    <t>geert</t>
  </si>
  <si>
    <t>hwi</t>
  </si>
  <si>
    <t>hawaii-coin</t>
  </si>
  <si>
    <t>Hawaii Coin</t>
  </si>
  <si>
    <t>hotto</t>
  </si>
  <si>
    <t>HOTTO</t>
  </si>
  <si>
    <t>cefs</t>
  </si>
  <si>
    <t>bela</t>
  </si>
  <si>
    <t>Belacoin</t>
  </si>
  <si>
    <t>uec</t>
  </si>
  <si>
    <t>united-emirate-coin</t>
  </si>
  <si>
    <t>United Emirate Coin</t>
  </si>
  <si>
    <t>jbc</t>
  </si>
  <si>
    <t>japan-brand-coin</t>
  </si>
  <si>
    <t>Japan Brand Coin</t>
  </si>
  <si>
    <t>vltc</t>
  </si>
  <si>
    <t>cdy</t>
  </si>
  <si>
    <t>bitcoin-candy</t>
  </si>
  <si>
    <t>Bitcoin Candy</t>
  </si>
  <si>
    <t>cbtc</t>
  </si>
  <si>
    <t>classicbitcoin</t>
  </si>
  <si>
    <t>ClassicBitcoin</t>
  </si>
  <si>
    <t>dagx</t>
  </si>
  <si>
    <t>DAGX</t>
  </si>
  <si>
    <t>legn</t>
  </si>
  <si>
    <t>legion-coin</t>
  </si>
  <si>
    <t>Legion Coin</t>
  </si>
  <si>
    <t>jwl</t>
  </si>
  <si>
    <t>jewel</t>
  </si>
  <si>
    <t>Jewel</t>
  </si>
  <si>
    <t>cgc</t>
  </si>
  <si>
    <t>cgc-token</t>
  </si>
  <si>
    <t>CGC Token</t>
  </si>
  <si>
    <t>Goldmaxcoin</t>
  </si>
  <si>
    <t>esrc</t>
  </si>
  <si>
    <t>echosoracoin</t>
  </si>
  <si>
    <t>EchoSoraCoin</t>
  </si>
  <si>
    <t>vdg</t>
  </si>
  <si>
    <t>ssx</t>
  </si>
  <si>
    <t>stakeshare</t>
  </si>
  <si>
    <t>StakeShare</t>
  </si>
  <si>
    <t>dar</t>
  </si>
  <si>
    <t>fml</t>
  </si>
  <si>
    <t>formula</t>
  </si>
  <si>
    <t>FormulA</t>
  </si>
  <si>
    <t>cld</t>
  </si>
  <si>
    <t>tyc</t>
  </si>
  <si>
    <t>tyrocoin</t>
  </si>
  <si>
    <t>Tyrocoin</t>
  </si>
  <si>
    <t>ebit</t>
  </si>
  <si>
    <t>eBIT</t>
  </si>
  <si>
    <t>lch</t>
  </si>
  <si>
    <t>litecoincash</t>
  </si>
  <si>
    <t>LitecoinCash</t>
  </si>
  <si>
    <t>bqt</t>
  </si>
  <si>
    <t>ents</t>
  </si>
  <si>
    <t>resq</t>
  </si>
  <si>
    <t>resq-chain</t>
  </si>
  <si>
    <t>RESQ Chain</t>
  </si>
  <si>
    <t>prn</t>
  </si>
  <si>
    <t>xcd</t>
  </si>
  <si>
    <t>capdax</t>
  </si>
  <si>
    <t>Capdax</t>
  </si>
  <si>
    <t>crtm</t>
  </si>
  <si>
    <t>corethum</t>
  </si>
  <si>
    <t>Corethum</t>
  </si>
  <si>
    <t>bip</t>
  </si>
  <si>
    <t>marc</t>
  </si>
  <si>
    <t>market-arbitrage-coin</t>
  </si>
  <si>
    <t>Market Arbitrage Coin</t>
  </si>
  <si>
    <t>bcard</t>
  </si>
  <si>
    <t>CardBuyers</t>
  </si>
  <si>
    <t>bio</t>
  </si>
  <si>
    <t>biocrypt</t>
  </si>
  <si>
    <t>BioCrypt</t>
  </si>
  <si>
    <t>amx</t>
  </si>
  <si>
    <t>amero</t>
  </si>
  <si>
    <t>Amero</t>
  </si>
  <si>
    <t>oes</t>
  </si>
  <si>
    <t>schillingcoin</t>
  </si>
  <si>
    <t>SchillingCoin</t>
  </si>
  <si>
    <t>doc</t>
  </si>
  <si>
    <t>Doc</t>
  </si>
  <si>
    <t>vestx</t>
  </si>
  <si>
    <t>vestxcoin</t>
  </si>
  <si>
    <t>VestxCoin</t>
  </si>
  <si>
    <t>fxc</t>
  </si>
  <si>
    <t>fxcoin</t>
  </si>
  <si>
    <t>FXCoin</t>
  </si>
  <si>
    <t>spec</t>
  </si>
  <si>
    <t>spectrumnetwork</t>
  </si>
  <si>
    <t>SpectrumNetwork</t>
  </si>
  <si>
    <t>mblc</t>
  </si>
  <si>
    <t>mont-blanc</t>
  </si>
  <si>
    <t>MontBlanc 3000</t>
  </si>
  <si>
    <t>amnz</t>
  </si>
  <si>
    <t>amnesia</t>
  </si>
  <si>
    <t>Amnesia</t>
  </si>
  <si>
    <t>tvnt</t>
  </si>
  <si>
    <t>travelnote</t>
  </si>
  <si>
    <t>TravelNote</t>
  </si>
  <si>
    <t>rst</t>
  </si>
  <si>
    <t>rega</t>
  </si>
  <si>
    <t>wbtc</t>
  </si>
  <si>
    <t>mcr</t>
  </si>
  <si>
    <t>macro</t>
  </si>
  <si>
    <t>Macro</t>
  </si>
  <si>
    <t>demos</t>
  </si>
  <si>
    <t>demos-pay</t>
  </si>
  <si>
    <t>DEMOS PAY</t>
  </si>
  <si>
    <t>zzc</t>
  </si>
  <si>
    <t>amt</t>
  </si>
  <si>
    <t>ameitoken</t>
  </si>
  <si>
    <t>AMeiToken</t>
  </si>
  <si>
    <t>tocos</t>
  </si>
  <si>
    <t>TOCOS</t>
  </si>
  <si>
    <t>ammo</t>
  </si>
  <si>
    <t>drink</t>
  </si>
  <si>
    <t>drinkchain</t>
  </si>
  <si>
    <t>DrinkChain</t>
  </si>
  <si>
    <t>dv8</t>
  </si>
  <si>
    <t>DV8</t>
  </si>
  <si>
    <t>wbc</t>
  </si>
  <si>
    <t>wallet-builders-coin</t>
  </si>
  <si>
    <t>Wallet Builders Coin</t>
  </si>
  <si>
    <t>bib</t>
  </si>
  <si>
    <t>bitbegin-coin</t>
  </si>
  <si>
    <t>BitBegin Coin</t>
  </si>
  <si>
    <t>tle</t>
  </si>
  <si>
    <t>HERB</t>
  </si>
  <si>
    <t>incognito</t>
  </si>
  <si>
    <t>Incognito</t>
  </si>
  <si>
    <t>fscc</t>
  </si>
  <si>
    <t>fisco</t>
  </si>
  <si>
    <t>Fisco</t>
  </si>
  <si>
    <t>LTK</t>
  </si>
  <si>
    <t>litkoin</t>
  </si>
  <si>
    <t>LitKoin</t>
  </si>
  <si>
    <t>csnp</t>
  </si>
  <si>
    <t>crowdsalenetworkplatform</t>
  </si>
  <si>
    <t>CrowdSaleNetworkPlatform</t>
  </si>
  <si>
    <t>node</t>
  </si>
  <si>
    <t>Node</t>
  </si>
  <si>
    <t>btcb</t>
  </si>
  <si>
    <t>bitcoinbrand</t>
  </si>
  <si>
    <t>BitcoinBrand</t>
  </si>
  <si>
    <t>musk</t>
  </si>
  <si>
    <t>Musk</t>
  </si>
  <si>
    <t>tclb</t>
  </si>
  <si>
    <t>TCLB</t>
  </si>
  <si>
    <t>gdw</t>
  </si>
  <si>
    <t>golden-world</t>
  </si>
  <si>
    <t>Golden World</t>
  </si>
  <si>
    <t>arp</t>
  </si>
  <si>
    <t>arp-token</t>
  </si>
  <si>
    <t>ARP Token</t>
  </si>
  <si>
    <t>afro</t>
  </si>
  <si>
    <t>Afro</t>
  </si>
  <si>
    <t>discountcoin</t>
  </si>
  <si>
    <t>DiscountCoin</t>
  </si>
  <si>
    <t>nmt</t>
  </si>
  <si>
    <t>new-media-technology</t>
  </si>
  <si>
    <t>New Media Technology</t>
  </si>
  <si>
    <t>alc</t>
  </si>
  <si>
    <t>Allcoin</t>
  </si>
  <si>
    <t>cf</t>
  </si>
  <si>
    <t>xid</t>
  </si>
  <si>
    <t>lepen</t>
  </si>
  <si>
    <t>LePen</t>
  </si>
  <si>
    <t>px</t>
  </si>
  <si>
    <t>platformx</t>
  </si>
  <si>
    <t>PlatformX</t>
  </si>
  <si>
    <t>prx</t>
  </si>
  <si>
    <t>printerium</t>
  </si>
  <si>
    <t>Printerium</t>
  </si>
  <si>
    <t>yic</t>
  </si>
  <si>
    <t>yicoin</t>
  </si>
  <si>
    <t>YICOIN</t>
  </si>
  <si>
    <t>ceth</t>
  </si>
  <si>
    <t>creaether</t>
  </si>
  <si>
    <t>CreaEther</t>
  </si>
  <si>
    <t>elya</t>
  </si>
  <si>
    <t>Elya</t>
  </si>
  <si>
    <t>edna</t>
  </si>
  <si>
    <t>EDNA</t>
  </si>
  <si>
    <t>tagr</t>
  </si>
  <si>
    <t>tagrcoin</t>
  </si>
  <si>
    <t>TAGRcoin</t>
  </si>
  <si>
    <t>high</t>
  </si>
  <si>
    <t>poss</t>
  </si>
  <si>
    <t>mtlmc3</t>
  </si>
  <si>
    <t>metal-music-coin</t>
  </si>
  <si>
    <t>Metal Music Coin</t>
  </si>
  <si>
    <t>hor</t>
  </si>
  <si>
    <t>hours-chain</t>
  </si>
  <si>
    <t>Hours Chain</t>
  </si>
  <si>
    <t>xano</t>
  </si>
  <si>
    <t>XANO</t>
  </si>
  <si>
    <t>fss</t>
  </si>
  <si>
    <t>fss-coin</t>
  </si>
  <si>
    <t>FSS Coin</t>
  </si>
  <si>
    <t>btbc</t>
  </si>
  <si>
    <t>bte</t>
  </si>
  <si>
    <t>creva</t>
  </si>
  <si>
    <t>Crevacoin</t>
  </si>
  <si>
    <t>unc</t>
  </si>
  <si>
    <t>unioncoin</t>
  </si>
  <si>
    <t>Unioncoin</t>
  </si>
  <si>
    <t>kmc</t>
  </si>
  <si>
    <t>kemcredit</t>
  </si>
  <si>
    <t>KemCredit</t>
  </si>
  <si>
    <t>dlp</t>
  </si>
  <si>
    <t>distributed-lottery-platform</t>
  </si>
  <si>
    <t>Distributed Lottery Platform</t>
  </si>
  <si>
    <t>os76</t>
  </si>
  <si>
    <t>osmiumcoin</t>
  </si>
  <si>
    <t>OsmiumCoin</t>
  </si>
  <si>
    <t>gbt</t>
  </si>
  <si>
    <t>gamebetcoin</t>
  </si>
  <si>
    <t>GameBet</t>
  </si>
  <si>
    <t>inco</t>
  </si>
  <si>
    <t>crt</t>
  </si>
  <si>
    <t>CRTCoin</t>
  </si>
  <si>
    <t>cmc</t>
  </si>
  <si>
    <t>community-coin</t>
  </si>
  <si>
    <t>Community coin</t>
  </si>
  <si>
    <t>men</t>
  </si>
  <si>
    <t>peoplecoin</t>
  </si>
  <si>
    <t>PeopleCoin</t>
  </si>
  <si>
    <t>culture-ticket-chain</t>
  </si>
  <si>
    <t>Culture Ticket Chain</t>
  </si>
  <si>
    <t>hat</t>
  </si>
  <si>
    <t>hawala-today</t>
  </si>
  <si>
    <t>HAT Token</t>
  </si>
  <si>
    <t>quin</t>
  </si>
  <si>
    <t>quinads</t>
  </si>
  <si>
    <t>zija</t>
  </si>
  <si>
    <t>zijacoin</t>
  </si>
  <si>
    <t>ZijaCoin</t>
  </si>
  <si>
    <t>ride</t>
  </si>
  <si>
    <t>ride-my-car</t>
  </si>
  <si>
    <t>Ride My Car</t>
  </si>
  <si>
    <t>ksoc</t>
  </si>
  <si>
    <t>kicksoccer-coin</t>
  </si>
  <si>
    <t>KickSoccer Coin</t>
  </si>
  <si>
    <t>gulfcoin</t>
  </si>
  <si>
    <t>MyGulfCoin</t>
  </si>
  <si>
    <t>alza</t>
  </si>
  <si>
    <t>Alza</t>
  </si>
  <si>
    <t>xrc</t>
  </si>
  <si>
    <t>rawcoin</t>
  </si>
  <si>
    <t>Rawcoin</t>
  </si>
  <si>
    <t>edra</t>
  </si>
  <si>
    <t>EDRA</t>
  </si>
  <si>
    <t>icc</t>
  </si>
  <si>
    <t>intelligent-commerce-chain</t>
  </si>
  <si>
    <t>Intelligent Commerce Chain</t>
  </si>
  <si>
    <t>htc</t>
  </si>
  <si>
    <t>hitcoin</t>
  </si>
  <si>
    <t>Hitcoin</t>
  </si>
  <si>
    <t>tpp</t>
  </si>
  <si>
    <t>trusted-property-protocol</t>
  </si>
  <si>
    <t>Trusted Property Protocol</t>
  </si>
  <si>
    <t>Block-chain.com</t>
  </si>
  <si>
    <t>gxe</t>
  </si>
  <si>
    <t>o-crypto-union</t>
  </si>
  <si>
    <t>Ø Crypto Union</t>
  </si>
  <si>
    <t>guard</t>
  </si>
  <si>
    <t>guardium</t>
  </si>
  <si>
    <t>Guardium</t>
  </si>
  <si>
    <t>flax</t>
  </si>
  <si>
    <t>pitch</t>
  </si>
  <si>
    <t>Pitch</t>
  </si>
  <si>
    <t>masterbit</t>
  </si>
  <si>
    <t>MasterBit</t>
  </si>
  <si>
    <t>gac</t>
  </si>
  <si>
    <t>galluscoin</t>
  </si>
  <si>
    <t>Galluscoin</t>
  </si>
  <si>
    <t>lele</t>
  </si>
  <si>
    <t>lelecoin</t>
  </si>
  <si>
    <t>Lelecoin</t>
  </si>
  <si>
    <t>pmc</t>
  </si>
  <si>
    <t>primebank-coin</t>
  </si>
  <si>
    <t>Primebank Coin</t>
  </si>
  <si>
    <t>matrx</t>
  </si>
  <si>
    <t>matrixcoin</t>
  </si>
  <si>
    <t>MatrixCoin</t>
  </si>
  <si>
    <t>lmo</t>
  </si>
  <si>
    <t>lumeneo</t>
  </si>
  <si>
    <t>Lumeneo</t>
  </si>
  <si>
    <t>vvl</t>
  </si>
  <si>
    <t>vivaldi</t>
  </si>
  <si>
    <t>Vivaldi</t>
  </si>
  <si>
    <t>turbo</t>
  </si>
  <si>
    <t>Turbocoin</t>
  </si>
  <si>
    <t>gcn</t>
  </si>
  <si>
    <t>myfi</t>
  </si>
  <si>
    <t>myfichain</t>
  </si>
  <si>
    <t>MyFiChain</t>
  </si>
  <si>
    <t>spo</t>
  </si>
  <si>
    <t>spedo</t>
  </si>
  <si>
    <t>SPEDO</t>
  </si>
  <si>
    <t>cbr</t>
  </si>
  <si>
    <t>ccbrother</t>
  </si>
  <si>
    <t>CCBrother</t>
  </si>
  <si>
    <t>sbc</t>
  </si>
  <si>
    <t>strikebitclub</t>
  </si>
  <si>
    <t>StrikeBitClub</t>
  </si>
  <si>
    <t>xdrc</t>
  </si>
  <si>
    <t>directcoin</t>
  </si>
  <si>
    <t>DirectCoin</t>
  </si>
  <si>
    <t>uah</t>
  </si>
  <si>
    <t>uahpay</t>
  </si>
  <si>
    <t>UAHPay</t>
  </si>
  <si>
    <t>cyt</t>
  </si>
  <si>
    <t>cryptokenz</t>
  </si>
  <si>
    <t>Cryptokenz</t>
  </si>
  <si>
    <t>argo</t>
  </si>
  <si>
    <t>ARGO</t>
  </si>
  <si>
    <t>btad</t>
  </si>
  <si>
    <t>stake</t>
  </si>
  <si>
    <t>stakeit</t>
  </si>
  <si>
    <t>StakeIt</t>
  </si>
  <si>
    <t>gigacash</t>
  </si>
  <si>
    <t>GigaCash</t>
  </si>
  <si>
    <t>o2t</t>
  </si>
  <si>
    <t>02-token</t>
  </si>
  <si>
    <t>O2 Token</t>
  </si>
  <si>
    <t>dogx</t>
  </si>
  <si>
    <t>dogethereum</t>
  </si>
  <si>
    <t>Dogethereum</t>
  </si>
  <si>
    <t>ltg</t>
  </si>
  <si>
    <t>litegold</t>
  </si>
  <si>
    <t>LiteGold</t>
  </si>
  <si>
    <t>btn</t>
  </si>
  <si>
    <t>sjw</t>
  </si>
  <si>
    <t>dlx</t>
  </si>
  <si>
    <t>diplexcoin</t>
  </si>
  <si>
    <t>Diplexcoin</t>
  </si>
  <si>
    <t>vitalcoin</t>
  </si>
  <si>
    <t>Vitalcoin</t>
  </si>
  <si>
    <t>nvt</t>
  </si>
  <si>
    <t>nova-token</t>
  </si>
  <si>
    <t>Nova Token</t>
  </si>
  <si>
    <t>sqr</t>
  </si>
  <si>
    <t>smart-quorum</t>
  </si>
  <si>
    <t>Smart Quorum</t>
  </si>
  <si>
    <t>cfi</t>
  </si>
  <si>
    <t>tat</t>
  </si>
  <si>
    <t>leblock</t>
  </si>
  <si>
    <t>Leblock</t>
  </si>
  <si>
    <t>rai</t>
  </si>
  <si>
    <t>realassetchain</t>
  </si>
  <si>
    <t>RealAssetChain</t>
  </si>
  <si>
    <t>rrc</t>
  </si>
  <si>
    <t>rrchain</t>
  </si>
  <si>
    <t>RRChain</t>
  </si>
  <si>
    <t>smk</t>
  </si>
  <si>
    <t>sharingmarketcoin</t>
  </si>
  <si>
    <t>Sharingmarketcoin</t>
  </si>
  <si>
    <t>unigame</t>
  </si>
  <si>
    <t>UniGame</t>
  </si>
  <si>
    <t>fraz</t>
  </si>
  <si>
    <t>frazcoin</t>
  </si>
  <si>
    <t>Frazcoin</t>
  </si>
  <si>
    <t>gnait</t>
  </si>
  <si>
    <t>GNAIT</t>
  </si>
  <si>
    <t>pvb</t>
  </si>
  <si>
    <t>points-value-bank</t>
  </si>
  <si>
    <t>Points Value Bank</t>
  </si>
  <si>
    <t>octps</t>
  </si>
  <si>
    <t>octopus</t>
  </si>
  <si>
    <t>Octopus</t>
  </si>
  <si>
    <t>mapc</t>
  </si>
  <si>
    <t>mapcoin</t>
  </si>
  <si>
    <t>MapCoin</t>
  </si>
  <si>
    <t>batcoin</t>
  </si>
  <si>
    <t>Batcoin</t>
  </si>
  <si>
    <t>ok06ett</t>
  </si>
  <si>
    <t>OK06ETT</t>
  </si>
  <si>
    <t>rcc</t>
  </si>
  <si>
    <t>reality-clash</t>
  </si>
  <si>
    <t>Reality Clash</t>
  </si>
  <si>
    <t>coin-controller-cash</t>
  </si>
  <si>
    <t>Coin Controller Cash</t>
  </si>
  <si>
    <t>bcap</t>
  </si>
  <si>
    <t>BCAP</t>
  </si>
  <si>
    <t>cmos</t>
  </si>
  <si>
    <t>cosmos-coin</t>
  </si>
  <si>
    <t>Cosmos Coin</t>
  </si>
  <si>
    <t>ript</t>
  </si>
  <si>
    <t>riptide-coin</t>
  </si>
  <si>
    <t>Riptide Coin</t>
  </si>
  <si>
    <t>pndm</t>
  </si>
  <si>
    <t>skrilla-token</t>
  </si>
  <si>
    <t>Skrilla Token</t>
  </si>
  <si>
    <t>fc</t>
  </si>
  <si>
    <t>futurescoin</t>
  </si>
  <si>
    <t>FuturesCoin</t>
  </si>
  <si>
    <t>acrecoin</t>
  </si>
  <si>
    <t>Acrecoin</t>
  </si>
  <si>
    <t>clc</t>
  </si>
  <si>
    <t>caluracoin</t>
  </si>
  <si>
    <t>CaluraCoin</t>
  </si>
  <si>
    <t>hldc</t>
  </si>
  <si>
    <t>heldcoin</t>
  </si>
  <si>
    <t>HeldCoin</t>
  </si>
  <si>
    <t>solve</t>
  </si>
  <si>
    <t>solve-care</t>
  </si>
  <si>
    <t>Solve.Care</t>
  </si>
  <si>
    <t>diy</t>
  </si>
  <si>
    <t>diychain</t>
  </si>
  <si>
    <t>DIYChain</t>
  </si>
  <si>
    <t>dpst</t>
  </si>
  <si>
    <t>dps-chain</t>
  </si>
  <si>
    <t>DPS Chain</t>
  </si>
  <si>
    <t>our</t>
  </si>
  <si>
    <t>eds</t>
  </si>
  <si>
    <t>tgt</t>
  </si>
  <si>
    <t>targetcoin</t>
  </si>
  <si>
    <t>fortknoxter</t>
  </si>
  <si>
    <t>say</t>
  </si>
  <si>
    <t>spherepay</t>
  </si>
  <si>
    <t>SpherePay</t>
  </si>
  <si>
    <t>helpico</t>
  </si>
  <si>
    <t>Helpico</t>
  </si>
  <si>
    <t>fimfl</t>
  </si>
  <si>
    <t>FIMFL</t>
  </si>
  <si>
    <t>ibt</t>
  </si>
  <si>
    <t>icobay-token</t>
  </si>
  <si>
    <t>ICOBay Token</t>
  </si>
  <si>
    <t>xen</t>
  </si>
  <si>
    <t>xenia-coin</t>
  </si>
  <si>
    <t>Xenia Coin</t>
  </si>
  <si>
    <t>kashh</t>
  </si>
  <si>
    <t>kashhcoin</t>
  </si>
  <si>
    <t>Kashhcoin</t>
  </si>
  <si>
    <t>bec</t>
  </si>
  <si>
    <t>beauty-chain</t>
  </si>
  <si>
    <t>Beauty Chain</t>
  </si>
  <si>
    <t>pgt</t>
  </si>
  <si>
    <t>sead</t>
  </si>
  <si>
    <t>seadex</t>
  </si>
  <si>
    <t>SEADEX</t>
  </si>
  <si>
    <t>ans</t>
  </si>
  <si>
    <t>anodos</t>
  </si>
  <si>
    <t>ANODOS</t>
  </si>
  <si>
    <t>scavo</t>
  </si>
  <si>
    <t>scavo-technologies</t>
  </si>
  <si>
    <t>SCAVO Technologies</t>
  </si>
  <si>
    <t>ktc</t>
  </si>
  <si>
    <t>kyvalion-token-coin</t>
  </si>
  <si>
    <t>Kyvalion Token Coin</t>
  </si>
  <si>
    <t>bnl</t>
  </si>
  <si>
    <t>business-chain</t>
  </si>
  <si>
    <t>Business Chain</t>
  </si>
  <si>
    <t>ked</t>
  </si>
  <si>
    <t>glyno</t>
  </si>
  <si>
    <t>Glyno</t>
  </si>
  <si>
    <t>bcx</t>
  </si>
  <si>
    <t>grw</t>
  </si>
  <si>
    <t>growthcoin</t>
  </si>
  <si>
    <t>GrowthCoin</t>
  </si>
  <si>
    <t>hpy</t>
  </si>
  <si>
    <t>pally</t>
  </si>
  <si>
    <t>Pally</t>
  </si>
  <si>
    <t>iox</t>
  </si>
  <si>
    <t>ionos</t>
  </si>
  <si>
    <t>IONOS</t>
  </si>
  <si>
    <t>foundgame</t>
  </si>
  <si>
    <t>FoundGame</t>
  </si>
  <si>
    <t>enb</t>
  </si>
  <si>
    <t>energy-block</t>
  </si>
  <si>
    <t>Energy Block</t>
  </si>
  <si>
    <t>ultra-salescloud</t>
  </si>
  <si>
    <t>muxe</t>
  </si>
  <si>
    <t>MUXE</t>
  </si>
  <si>
    <t>sprtsc</t>
  </si>
  <si>
    <t>sprouts-classic</t>
  </si>
  <si>
    <t>Sprouts Classic</t>
  </si>
  <si>
    <t>ida</t>
  </si>
  <si>
    <t>pip</t>
  </si>
  <si>
    <t>pipcoin</t>
  </si>
  <si>
    <t>Pipcoin</t>
  </si>
  <si>
    <t>mais</t>
  </si>
  <si>
    <t>maiscoin</t>
  </si>
  <si>
    <t>MaisCoin</t>
  </si>
  <si>
    <t>cma</t>
  </si>
  <si>
    <t>coinmarketalert</t>
  </si>
  <si>
    <t>CoinMarketAlert</t>
  </si>
  <si>
    <t>llu</t>
  </si>
  <si>
    <t>light-lemon-unicorn</t>
  </si>
  <si>
    <t>Light Lemon Unicorn</t>
  </si>
  <si>
    <t>rsgp</t>
  </si>
  <si>
    <t>rsgpcoin</t>
  </si>
  <si>
    <t>RSGPcoin</t>
  </si>
  <si>
    <t>ges</t>
  </si>
  <si>
    <t>mato</t>
  </si>
  <si>
    <t>matocol-protocol</t>
  </si>
  <si>
    <t>Matocol Protocol</t>
  </si>
  <si>
    <t>classy</t>
  </si>
  <si>
    <t>classycoin</t>
  </si>
  <si>
    <t>ClassyCoin</t>
  </si>
  <si>
    <t>tgch</t>
  </si>
  <si>
    <t>truegalaxycash</t>
  </si>
  <si>
    <t>TrueGalaxyCash</t>
  </si>
  <si>
    <t>acn</t>
  </si>
  <si>
    <t>avoncoin</t>
  </si>
  <si>
    <t>Avoncoin</t>
  </si>
  <si>
    <t>emv</t>
  </si>
  <si>
    <t>ethereum-movie-venture</t>
  </si>
  <si>
    <t>Ethereum Movie Venture</t>
  </si>
  <si>
    <t>tkgn</t>
  </si>
  <si>
    <t>token-guard</t>
  </si>
  <si>
    <t>Token Guard</t>
  </si>
  <si>
    <t>xtrade</t>
  </si>
  <si>
    <t>latino</t>
  </si>
  <si>
    <t>vsc</t>
  </si>
  <si>
    <t>quix</t>
  </si>
  <si>
    <t>Quix</t>
  </si>
  <si>
    <t>swtc</t>
  </si>
  <si>
    <t>bccs</t>
  </si>
  <si>
    <t>bitcoincashscrypt</t>
  </si>
  <si>
    <t>BitcoinCashScrypt</t>
  </si>
  <si>
    <t>marx</t>
  </si>
  <si>
    <t>lio</t>
  </si>
  <si>
    <t>liocoin</t>
  </si>
  <si>
    <t>LIOcoin</t>
  </si>
  <si>
    <t>spa</t>
  </si>
  <si>
    <t>sparta-core</t>
  </si>
  <si>
    <t>Sparta Core</t>
  </si>
  <si>
    <t>lunarx</t>
  </si>
  <si>
    <t>LunarX</t>
  </si>
  <si>
    <t>fotc</t>
  </si>
  <si>
    <t>forte-coin</t>
  </si>
  <si>
    <t>Forte Coin</t>
  </si>
  <si>
    <t>ebs</t>
  </si>
  <si>
    <t>elbrus</t>
  </si>
  <si>
    <t>Elbrus</t>
  </si>
  <si>
    <t>xur</t>
  </si>
  <si>
    <t>baxur</t>
  </si>
  <si>
    <t>Baxur</t>
  </si>
  <si>
    <t>mall</t>
  </si>
  <si>
    <t>mbc-block</t>
  </si>
  <si>
    <t>MBC Block</t>
  </si>
  <si>
    <t>ebst</t>
  </si>
  <si>
    <t>eboost</t>
  </si>
  <si>
    <t>pok</t>
  </si>
  <si>
    <t>poker-io</t>
  </si>
  <si>
    <t>Poker.io</t>
  </si>
  <si>
    <t>pera</t>
  </si>
  <si>
    <t>payera</t>
  </si>
  <si>
    <t>PAYERA</t>
  </si>
  <si>
    <t>crypto-diamond-coin</t>
  </si>
  <si>
    <t>Crypto Diamond Coin</t>
  </si>
  <si>
    <t>iti</t>
  </si>
  <si>
    <t>orly</t>
  </si>
  <si>
    <t>orlycoin</t>
  </si>
  <si>
    <t>Orlycoin</t>
  </si>
  <si>
    <t>phi</t>
  </si>
  <si>
    <t>PHI TOKEN</t>
  </si>
  <si>
    <t>wa</t>
  </si>
  <si>
    <t>swat</t>
  </si>
  <si>
    <t>swtcoin</t>
  </si>
  <si>
    <t>SWTCoin</t>
  </si>
  <si>
    <t>oc</t>
  </si>
  <si>
    <t>daxt</t>
  </si>
  <si>
    <t>Digital  Asset Exchange Token</t>
  </si>
  <si>
    <t>emt</t>
  </si>
  <si>
    <t>easymine</t>
  </si>
  <si>
    <t>easyMine</t>
  </si>
  <si>
    <t>iqt</t>
  </si>
  <si>
    <t>bcw</t>
  </si>
  <si>
    <t>bitcoin-wonder</t>
  </si>
  <si>
    <t>Bitcoin Wonder</t>
  </si>
  <si>
    <t>min</t>
  </si>
  <si>
    <t>mindol</t>
  </si>
  <si>
    <t>MINDOL</t>
  </si>
  <si>
    <t>h2o</t>
  </si>
  <si>
    <t>hydrominer</t>
  </si>
  <si>
    <t>HydroMiner</t>
  </si>
  <si>
    <t>ether-legends</t>
  </si>
  <si>
    <t>Elementeum</t>
  </si>
  <si>
    <t>innbc</t>
  </si>
  <si>
    <t>innovative-bioresearch</t>
  </si>
  <si>
    <t>Innovative Bioresearch</t>
  </si>
  <si>
    <t>edoge</t>
  </si>
  <si>
    <t>etherdoge</t>
  </si>
  <si>
    <t>EtherDoge</t>
  </si>
  <si>
    <t>odin</t>
  </si>
  <si>
    <t>pdi</t>
  </si>
  <si>
    <t>pindex</t>
  </si>
  <si>
    <t>Pindex</t>
  </si>
  <si>
    <t>vlc</t>
  </si>
  <si>
    <t>smartup</t>
  </si>
  <si>
    <t>Smartup</t>
  </si>
  <si>
    <t>litegoldcoin</t>
  </si>
  <si>
    <t>LiteGoldCoin</t>
  </si>
  <si>
    <t>bczero</t>
  </si>
  <si>
    <t>tulipmaniacoin</t>
  </si>
  <si>
    <t>TulipManiaCoin</t>
  </si>
  <si>
    <t>gxc</t>
  </si>
  <si>
    <t>gx-coin</t>
  </si>
  <si>
    <t>Gx Coin</t>
  </si>
  <si>
    <t>imm-coin</t>
  </si>
  <si>
    <t>IMM COIN</t>
  </si>
  <si>
    <t>koumei</t>
  </si>
  <si>
    <t>Koumei</t>
  </si>
  <si>
    <t>esports</t>
  </si>
  <si>
    <t>Esports.com</t>
  </si>
  <si>
    <t>kcy</t>
  </si>
  <si>
    <t>kickcity</t>
  </si>
  <si>
    <t>KickCity</t>
  </si>
  <si>
    <t>pps</t>
  </si>
  <si>
    <t>prophet-set</t>
  </si>
  <si>
    <t>Prophet Set</t>
  </si>
  <si>
    <t>vres</t>
  </si>
  <si>
    <t>virtual-reality-electronic-sports</t>
  </si>
  <si>
    <t>Virtual Reality Electronic Sports</t>
  </si>
  <si>
    <t>cly</t>
  </si>
  <si>
    <t>coinlegacy</t>
  </si>
  <si>
    <t>CoinLegacY</t>
  </si>
  <si>
    <t>osc</t>
  </si>
  <si>
    <t>open-source-coin</t>
  </si>
  <si>
    <t>Open Source Coin</t>
  </si>
  <si>
    <t>Ejoy</t>
  </si>
  <si>
    <t>anty</t>
  </si>
  <si>
    <t>animalitycoin</t>
  </si>
  <si>
    <t>AnimalityCoin</t>
  </si>
  <si>
    <t>gtmr</t>
  </si>
  <si>
    <t>getmoder</t>
  </si>
  <si>
    <t>GETModer</t>
  </si>
  <si>
    <t>vaac</t>
  </si>
  <si>
    <t>visa-application-chain</t>
  </si>
  <si>
    <t>Visa Application Chain</t>
  </si>
  <si>
    <t>shorty</t>
  </si>
  <si>
    <t>Shorty</t>
  </si>
  <si>
    <t>shop</t>
  </si>
  <si>
    <t>shopin</t>
  </si>
  <si>
    <t>Shopin</t>
  </si>
  <si>
    <t>boc</t>
  </si>
  <si>
    <t>stg</t>
  </si>
  <si>
    <t>securetag</t>
  </si>
  <si>
    <t>SecureTag</t>
  </si>
  <si>
    <t>trig</t>
  </si>
  <si>
    <t>wcc</t>
  </si>
  <si>
    <t>wolfclovercoin</t>
  </si>
  <si>
    <t>WolfCloverCoin</t>
  </si>
  <si>
    <t>voc</t>
  </si>
  <si>
    <t>voco-networks</t>
  </si>
  <si>
    <t>Voco Networks</t>
  </si>
  <si>
    <t>vct</t>
  </si>
  <si>
    <t>dt</t>
  </si>
  <si>
    <t>incnt</t>
  </si>
  <si>
    <t>gsm</t>
  </si>
  <si>
    <t>gsmcoin</t>
  </si>
  <si>
    <t>GSMcoin</t>
  </si>
  <si>
    <t>ripaex</t>
  </si>
  <si>
    <t>RipaEx</t>
  </si>
  <si>
    <t>ken</t>
  </si>
  <si>
    <t>kencoin</t>
  </si>
  <si>
    <t>Kencoin</t>
  </si>
  <si>
    <t>zeph</t>
  </si>
  <si>
    <t>brzx</t>
  </si>
  <si>
    <t>braziliexs-token</t>
  </si>
  <si>
    <t>Braziliex Token</t>
  </si>
  <si>
    <t>ctm</t>
  </si>
  <si>
    <t>chinese-medicine-chain</t>
  </si>
  <si>
    <t>Chinese Medicine Chain</t>
  </si>
  <si>
    <t>encp</t>
  </si>
  <si>
    <t>enceladus</t>
  </si>
  <si>
    <t>Enceladus</t>
  </si>
  <si>
    <t>joytoken</t>
  </si>
  <si>
    <t>JoyToken</t>
  </si>
  <si>
    <t>ngh</t>
  </si>
  <si>
    <t>henga</t>
  </si>
  <si>
    <t>Henga</t>
  </si>
  <si>
    <t>lct</t>
  </si>
  <si>
    <t>lendconnect</t>
  </si>
  <si>
    <t>LendConnect</t>
  </si>
  <si>
    <t>glpn</t>
  </si>
  <si>
    <t>globalpaynet</t>
  </si>
  <si>
    <t>GlobalPayNet</t>
  </si>
  <si>
    <t>bitv</t>
  </si>
  <si>
    <t>bitvier</t>
  </si>
  <si>
    <t>Bitvier</t>
  </si>
  <si>
    <t>crow</t>
  </si>
  <si>
    <t>crowncash</t>
  </si>
  <si>
    <t>CrownCash</t>
  </si>
  <si>
    <t>oys</t>
  </si>
  <si>
    <t>oyster-platform</t>
  </si>
  <si>
    <t>Oyster Platform</t>
  </si>
  <si>
    <t>opc</t>
  </si>
  <si>
    <t>mtrip</t>
  </si>
  <si>
    <t>maketrip</t>
  </si>
  <si>
    <t>MAKETRIP</t>
  </si>
  <si>
    <t>bgr</t>
  </si>
  <si>
    <t>bongger</t>
  </si>
  <si>
    <t>Bongger</t>
  </si>
  <si>
    <t>uic</t>
  </si>
  <si>
    <t>unicorn</t>
  </si>
  <si>
    <t>Unicorn</t>
  </si>
  <si>
    <t>xbs</t>
  </si>
  <si>
    <t>bitstake</t>
  </si>
  <si>
    <t>BitStake</t>
  </si>
  <si>
    <t>mbit</t>
  </si>
  <si>
    <t>mbitbooks</t>
  </si>
  <si>
    <t>MBitBooks</t>
  </si>
  <si>
    <t>btrm</t>
  </si>
  <si>
    <t>betrium</t>
  </si>
  <si>
    <t>Betrium</t>
  </si>
  <si>
    <t>disk</t>
  </si>
  <si>
    <t>darklisk</t>
  </si>
  <si>
    <t>DarkLisk</t>
  </si>
  <si>
    <t>ikt</t>
  </si>
  <si>
    <t>innoket</t>
  </si>
  <si>
    <t>Innoket</t>
  </si>
  <si>
    <t>bku</t>
  </si>
  <si>
    <t>Blocktek University</t>
  </si>
  <si>
    <t>1ap</t>
  </si>
  <si>
    <t>1apayment</t>
  </si>
  <si>
    <t>1APayment</t>
  </si>
  <si>
    <t>rigs</t>
  </si>
  <si>
    <t>rigs-oil-token</t>
  </si>
  <si>
    <t>Rigs Oil Token</t>
  </si>
  <si>
    <t>sand</t>
  </si>
  <si>
    <t>beachcoin</t>
  </si>
  <si>
    <t>BeachCoin</t>
  </si>
  <si>
    <t>aun</t>
  </si>
  <si>
    <t>authoreon</t>
  </si>
  <si>
    <t>Authoreon</t>
  </si>
  <si>
    <t>socc</t>
  </si>
  <si>
    <t>socialcoin</t>
  </si>
  <si>
    <t>hsc</t>
  </si>
  <si>
    <t>tbg</t>
  </si>
  <si>
    <t>turbogold</t>
  </si>
  <si>
    <t>Turbogold</t>
  </si>
  <si>
    <t>bithold</t>
  </si>
  <si>
    <t>Bithold</t>
  </si>
  <si>
    <t>prdc</t>
  </si>
  <si>
    <t>premium-digi-coin</t>
  </si>
  <si>
    <t>Premium Digi Coin</t>
  </si>
  <si>
    <t>pbt</t>
  </si>
  <si>
    <t>Primalbase</t>
  </si>
  <si>
    <t>god</t>
  </si>
  <si>
    <t>lite</t>
  </si>
  <si>
    <t>eos-lite</t>
  </si>
  <si>
    <t>EOS Lite</t>
  </si>
  <si>
    <t>fbl</t>
  </si>
  <si>
    <t>faceblock</t>
  </si>
  <si>
    <t>Faceblock</t>
  </si>
  <si>
    <t>xot</t>
  </si>
  <si>
    <t>btcg</t>
  </si>
  <si>
    <t>bitcoin-galaxy</t>
  </si>
  <si>
    <t>Bitcoin Galaxy</t>
  </si>
  <si>
    <t>ult</t>
  </si>
  <si>
    <t>ultiledger</t>
  </si>
  <si>
    <t>Ultiledger</t>
  </si>
  <si>
    <t>big</t>
  </si>
  <si>
    <t>jobs</t>
  </si>
  <si>
    <t>Jobscoin</t>
  </si>
  <si>
    <t>mmx</t>
  </si>
  <si>
    <t>mechanix-token</t>
  </si>
  <si>
    <t>Mechanix Token</t>
  </si>
  <si>
    <t>chrt</t>
  </si>
  <si>
    <t>charity</t>
  </si>
  <si>
    <t>Charity</t>
  </si>
  <si>
    <t>obtc</t>
  </si>
  <si>
    <t>iwt</t>
  </si>
  <si>
    <t>integrative-wallet-token</t>
  </si>
  <si>
    <t>Integrative Wallet Token</t>
  </si>
  <si>
    <t>ul</t>
  </si>
  <si>
    <t>uselink-chain</t>
  </si>
  <si>
    <t>Uselink chain</t>
  </si>
  <si>
    <t>ilove</t>
  </si>
  <si>
    <t>ilove-token</t>
  </si>
  <si>
    <t>ILOVE Token</t>
  </si>
  <si>
    <t>cobra</t>
  </si>
  <si>
    <t>zxt</t>
  </si>
  <si>
    <t>zhixin-chain</t>
  </si>
  <si>
    <t>Zhixin Chain</t>
  </si>
  <si>
    <t>kurt</t>
  </si>
  <si>
    <t>cars</t>
  </si>
  <si>
    <t>car-sharing</t>
  </si>
  <si>
    <t>Car Sharing</t>
  </si>
  <si>
    <t>betex</t>
  </si>
  <si>
    <t>BETEX</t>
  </si>
  <si>
    <t>aba</t>
  </si>
  <si>
    <t>ecoball</t>
  </si>
  <si>
    <t>EcoBall</t>
  </si>
  <si>
    <t>inb</t>
  </si>
  <si>
    <t>ice</t>
  </si>
  <si>
    <t>frozen</t>
  </si>
  <si>
    <t>Frozen</t>
  </si>
  <si>
    <t>frrn</t>
  </si>
  <si>
    <t>rpil</t>
  </si>
  <si>
    <t>redpill</t>
  </si>
  <si>
    <t>RedPill</t>
  </si>
  <si>
    <t>exm</t>
  </si>
  <si>
    <t>exmcoin</t>
  </si>
  <si>
    <t>EXMCoin</t>
  </si>
  <si>
    <t>wbb</t>
  </si>
  <si>
    <t>ddm</t>
  </si>
  <si>
    <t>ddmcoin</t>
  </si>
  <si>
    <t>DDMCoin</t>
  </si>
  <si>
    <t>liquor-chain</t>
  </si>
  <si>
    <t>Liquor chain</t>
  </si>
  <si>
    <t>in</t>
  </si>
  <si>
    <t>incoin</t>
  </si>
  <si>
    <t>InCoin</t>
  </si>
  <si>
    <t>hrc</t>
  </si>
  <si>
    <t>bitcoin-silver</t>
  </si>
  <si>
    <t>Bitcoin Silver</t>
  </si>
  <si>
    <t>777-bingo</t>
  </si>
  <si>
    <t>777.Bingo</t>
  </si>
  <si>
    <t>ausc</t>
  </si>
  <si>
    <t>auscoin</t>
  </si>
  <si>
    <t>Auscoin</t>
  </si>
  <si>
    <t>acce</t>
  </si>
  <si>
    <t>accel</t>
  </si>
  <si>
    <t>Accel</t>
  </si>
  <si>
    <t>cdcc</t>
  </si>
  <si>
    <t>CDCC</t>
  </si>
  <si>
    <t>iot</t>
  </si>
  <si>
    <t>itube-online-token</t>
  </si>
  <si>
    <t>Itube Online Token</t>
  </si>
  <si>
    <t>elm</t>
  </si>
  <si>
    <t>elements</t>
  </si>
  <si>
    <t>Elements</t>
  </si>
  <si>
    <t>bin</t>
  </si>
  <si>
    <t>binpay</t>
  </si>
  <si>
    <t>BINPAY</t>
  </si>
  <si>
    <t>bitcoinmax</t>
  </si>
  <si>
    <t>BitcoinMax</t>
  </si>
  <si>
    <t>rtx</t>
  </si>
  <si>
    <t>r2x</t>
  </si>
  <si>
    <t>R2X</t>
  </si>
  <si>
    <t>royalradiocash</t>
  </si>
  <si>
    <t>Royal Radio Cash</t>
  </si>
  <si>
    <t>btv</t>
  </si>
  <si>
    <t>bitvote</t>
  </si>
  <si>
    <t>Bitvote</t>
  </si>
  <si>
    <t>facc</t>
  </si>
  <si>
    <t>faccchain</t>
  </si>
  <si>
    <t>FaccChain</t>
  </si>
  <si>
    <t>careercoin</t>
  </si>
  <si>
    <t>CareerCoin</t>
  </si>
  <si>
    <t>gvc</t>
  </si>
  <si>
    <t>gemvault-coin</t>
  </si>
  <si>
    <t>GemVault Coin</t>
  </si>
  <si>
    <t>vclasicccoin</t>
  </si>
  <si>
    <t>Vclasicccoin</t>
  </si>
  <si>
    <t>trdt</t>
  </si>
  <si>
    <t>trident-group</t>
  </si>
  <si>
    <t>qst</t>
  </si>
  <si>
    <t>quest</t>
  </si>
  <si>
    <t>Quest</t>
  </si>
  <si>
    <t>xtrl</t>
  </si>
  <si>
    <t>turkeyenergytoken</t>
  </si>
  <si>
    <t>TurkeyEnergyToken</t>
  </si>
  <si>
    <t>smq</t>
  </si>
  <si>
    <t>mrng</t>
  </si>
  <si>
    <t>morningstar</t>
  </si>
  <si>
    <t>MorningStar</t>
  </si>
  <si>
    <t>esce</t>
  </si>
  <si>
    <t>escroco</t>
  </si>
  <si>
    <t>swl</t>
  </si>
  <si>
    <t>swiftlance-token</t>
  </si>
  <si>
    <t>Swiftlance Token</t>
  </si>
  <si>
    <t>eag</t>
  </si>
  <si>
    <t>tip</t>
  </si>
  <si>
    <t>top-intellectual-point</t>
  </si>
  <si>
    <t>Top Intellectual Point</t>
  </si>
  <si>
    <t>mbi</t>
  </si>
  <si>
    <t>exchain</t>
  </si>
  <si>
    <t>ExChain Token</t>
  </si>
  <si>
    <t>trad</t>
  </si>
  <si>
    <t>tradcoin</t>
  </si>
  <si>
    <t>Tradcoin</t>
  </si>
  <si>
    <t>extn</t>
  </si>
  <si>
    <t>extensive-coin</t>
  </si>
  <si>
    <t>Extensive Coin</t>
  </si>
  <si>
    <t>wide</t>
  </si>
  <si>
    <t>wide-energy</t>
  </si>
  <si>
    <t>Wide Energy</t>
  </si>
  <si>
    <t>bria</t>
  </si>
  <si>
    <t>zat</t>
  </si>
  <si>
    <t>zatgo</t>
  </si>
  <si>
    <t>Zatgo</t>
  </si>
  <si>
    <t>litecoin-gold</t>
  </si>
  <si>
    <t>Litecoin Gold</t>
  </si>
  <si>
    <t>xponz</t>
  </si>
  <si>
    <t>Xponz</t>
  </si>
  <si>
    <t>bid</t>
  </si>
  <si>
    <t>bidcoin</t>
  </si>
  <si>
    <t>Bidcoin</t>
  </si>
  <si>
    <t>pbtt</t>
  </si>
  <si>
    <t>purple-butterfly-trading</t>
  </si>
  <si>
    <t>Purple Butterfly Trading</t>
  </si>
  <si>
    <t>vkt</t>
  </si>
  <si>
    <t>vankia-chain</t>
  </si>
  <si>
    <t>Vankia Chain</t>
  </si>
  <si>
    <t>kali</t>
  </si>
  <si>
    <t>kalicoin</t>
  </si>
  <si>
    <t>KALICOIN</t>
  </si>
  <si>
    <t>ifood</t>
  </si>
  <si>
    <t>bitcf</t>
  </si>
  <si>
    <t>ereal</t>
  </si>
  <si>
    <t>eREAL</t>
  </si>
  <si>
    <t>buc</t>
  </si>
  <si>
    <t>bit-union-coin</t>
  </si>
  <si>
    <t>Bit Union Coin</t>
  </si>
  <si>
    <t>dic</t>
  </si>
  <si>
    <t>daikicoin</t>
  </si>
  <si>
    <t>Daikicoin</t>
  </si>
  <si>
    <t>pax-token</t>
  </si>
  <si>
    <t>PAX Token</t>
  </si>
  <si>
    <t>bins</t>
  </si>
  <si>
    <t>bitsense</t>
  </si>
  <si>
    <t>Bitsense</t>
  </si>
  <si>
    <t>afdt</t>
  </si>
  <si>
    <t>afd-token</t>
  </si>
  <si>
    <t>AFD Token</t>
  </si>
  <si>
    <t>more-one</t>
  </si>
  <si>
    <t>MORE.ONE</t>
  </si>
  <si>
    <t>benja</t>
  </si>
  <si>
    <t>benjacoin</t>
  </si>
  <si>
    <t>Benjacoin</t>
  </si>
  <si>
    <t>etm</t>
  </si>
  <si>
    <t>ethereum-mobile</t>
  </si>
  <si>
    <t>Ethereum Mobile</t>
  </si>
  <si>
    <t>esr</t>
  </si>
  <si>
    <t>esr-wallet</t>
  </si>
  <si>
    <t>ESR Wallet</t>
  </si>
  <si>
    <t>kxc</t>
  </si>
  <si>
    <t>rbf</t>
  </si>
  <si>
    <t>rainbow-fund</t>
  </si>
  <si>
    <t>Rainbow Fund</t>
  </si>
  <si>
    <t>wemergetoken</t>
  </si>
  <si>
    <t>WemergeToken</t>
  </si>
  <si>
    <t>pxt</t>
  </si>
  <si>
    <t>populous-xbrl-token</t>
  </si>
  <si>
    <t>Populous XBRL Token</t>
  </si>
  <si>
    <t>npccoin</t>
  </si>
  <si>
    <t>NPCcoin</t>
  </si>
  <si>
    <t>pres</t>
  </si>
  <si>
    <t>sigma</t>
  </si>
  <si>
    <t>nrc</t>
  </si>
  <si>
    <t>nova-realm-city</t>
  </si>
  <si>
    <t>Nova Realm City</t>
  </si>
  <si>
    <t>oas</t>
  </si>
  <si>
    <t>oases-chain</t>
  </si>
  <si>
    <t>Oases Chain</t>
  </si>
  <si>
    <t>BitUSD</t>
  </si>
  <si>
    <t>10mt</t>
  </si>
  <si>
    <t>10m-token</t>
  </si>
  <si>
    <t>10M Token</t>
  </si>
  <si>
    <t>thar</t>
  </si>
  <si>
    <t>thar-token</t>
  </si>
  <si>
    <t>Thar token</t>
  </si>
  <si>
    <t>tty</t>
  </si>
  <si>
    <t>trinity</t>
  </si>
  <si>
    <t>Trinity</t>
  </si>
  <si>
    <t>mesh</t>
  </si>
  <si>
    <t>meshbox</t>
  </si>
  <si>
    <t>MeshBox</t>
  </si>
  <si>
    <t>hdlre</t>
  </si>
  <si>
    <t>hodler-mining</t>
  </si>
  <si>
    <t>Hodler Mining</t>
  </si>
  <si>
    <t>llt</t>
  </si>
  <si>
    <t>lltoken</t>
  </si>
  <si>
    <t>LLToken</t>
  </si>
  <si>
    <t>aga</t>
  </si>
  <si>
    <t>amigacoin</t>
  </si>
  <si>
    <t>AmigaCoin</t>
  </si>
  <si>
    <t>brdc</t>
  </si>
  <si>
    <t>boardcoin</t>
  </si>
  <si>
    <t>Boardcoin</t>
  </si>
  <si>
    <t>gram</t>
  </si>
  <si>
    <t>lth</t>
  </si>
  <si>
    <t>lutherchain</t>
  </si>
  <si>
    <t>LutherChain</t>
  </si>
  <si>
    <t>miro</t>
  </si>
  <si>
    <t>mirocana</t>
  </si>
  <si>
    <t>Mirocana</t>
  </si>
  <si>
    <t>legends-room</t>
  </si>
  <si>
    <t>Legends Room</t>
  </si>
  <si>
    <t>cyb</t>
  </si>
  <si>
    <t>cybex</t>
  </si>
  <si>
    <t>Cybex</t>
  </si>
  <si>
    <t>iab</t>
  </si>
  <si>
    <t>IAB</t>
  </si>
  <si>
    <t>shopcoin</t>
  </si>
  <si>
    <t>SHOPCOIN</t>
  </si>
  <si>
    <t>than</t>
  </si>
  <si>
    <t>thanatos</t>
  </si>
  <si>
    <t>Thanatos</t>
  </si>
  <si>
    <t>chaince-token</t>
  </si>
  <si>
    <t>Chaince Token</t>
  </si>
  <si>
    <t>primu</t>
  </si>
  <si>
    <t>primulon</t>
  </si>
  <si>
    <t>Primulon</t>
  </si>
  <si>
    <t>global-aex-token</t>
  </si>
  <si>
    <t>Global AEX Token</t>
  </si>
  <si>
    <t>nnsh</t>
  </si>
  <si>
    <t>nanashi-token</t>
  </si>
  <si>
    <t>NANASHI Token</t>
  </si>
  <si>
    <t>kubocoin</t>
  </si>
  <si>
    <t>KuboCoin</t>
  </si>
  <si>
    <t>pag</t>
  </si>
  <si>
    <t>play-a-game</t>
  </si>
  <si>
    <t>Play A Game</t>
  </si>
  <si>
    <t>btc2x</t>
  </si>
  <si>
    <t>bitcoin2x</t>
  </si>
  <si>
    <t>Bitcoin2x</t>
  </si>
  <si>
    <t>wecc</t>
  </si>
  <si>
    <t>we-copyright-chain</t>
  </si>
  <si>
    <t>WE copyright chain</t>
  </si>
  <si>
    <t>drvh</t>
  </si>
  <si>
    <t>driveholic-token</t>
  </si>
  <si>
    <t>Driveholic Token</t>
  </si>
  <si>
    <t>zig</t>
  </si>
  <si>
    <t>ziggurat-token</t>
  </si>
  <si>
    <t>Ziggurat Token</t>
  </si>
  <si>
    <t>vstr</t>
  </si>
  <si>
    <t>gta</t>
  </si>
  <si>
    <t>gagapay-network</t>
  </si>
  <si>
    <t>Gagapay Network</t>
  </si>
  <si>
    <t>xrup</t>
  </si>
  <si>
    <t>rupees</t>
  </si>
  <si>
    <t>RUPEES</t>
  </si>
  <si>
    <t>mcb</t>
  </si>
  <si>
    <t>microbyte</t>
  </si>
  <si>
    <t>Microbyte</t>
  </si>
  <si>
    <t>swp</t>
  </si>
  <si>
    <t>swapcoin</t>
  </si>
  <si>
    <t>Swapcoin</t>
  </si>
  <si>
    <t>blockonix-token</t>
  </si>
  <si>
    <t>Blockonix Token</t>
  </si>
  <si>
    <t>et</t>
  </si>
  <si>
    <t>endlessgame</t>
  </si>
  <si>
    <t>Endless Game Token</t>
  </si>
  <si>
    <t>gooc</t>
  </si>
  <si>
    <t>goocoin</t>
  </si>
  <si>
    <t>GooCoin</t>
  </si>
  <si>
    <t>nux</t>
  </si>
  <si>
    <t>nuaxescoin</t>
  </si>
  <si>
    <t>NuaxesCoin</t>
  </si>
  <si>
    <t>rsx</t>
  </si>
  <si>
    <t>raisextoken</t>
  </si>
  <si>
    <t>Raisex Token</t>
  </si>
  <si>
    <t>liveedu</t>
  </si>
  <si>
    <t>LiveEdu</t>
  </si>
  <si>
    <t>w3c</t>
  </si>
  <si>
    <t>clt</t>
  </si>
  <si>
    <t>coinloan</t>
  </si>
  <si>
    <t>CoinLoan</t>
  </si>
  <si>
    <t>elite</t>
  </si>
  <si>
    <t>dscb</t>
  </si>
  <si>
    <t>data-shield-coin</t>
  </si>
  <si>
    <t>Data Shield Coin</t>
  </si>
  <si>
    <t>zeth</t>
  </si>
  <si>
    <t>zethereum</t>
  </si>
  <si>
    <t>Zethereum</t>
  </si>
  <si>
    <t>dltt</t>
  </si>
  <si>
    <t>delighttoken</t>
  </si>
  <si>
    <t>delightToken</t>
  </si>
  <si>
    <t>xai</t>
  </si>
  <si>
    <t>aicoin</t>
  </si>
  <si>
    <t>AICoin</t>
  </si>
  <si>
    <t>bitball</t>
  </si>
  <si>
    <t>Bitball</t>
  </si>
  <si>
    <t>bitparkcoin</t>
  </si>
  <si>
    <t>Bitparkcoin</t>
  </si>
  <si>
    <t>cgrid</t>
  </si>
  <si>
    <t>carbon-grid</t>
  </si>
  <si>
    <t>Carbon Grid</t>
  </si>
  <si>
    <t>qshc</t>
  </si>
  <si>
    <t>qshu-coin</t>
  </si>
  <si>
    <t>QSHU Coin</t>
  </si>
  <si>
    <t>rsct</t>
  </si>
  <si>
    <t>risecointoken</t>
  </si>
  <si>
    <t>RiseCoin Token</t>
  </si>
  <si>
    <t>pips</t>
  </si>
  <si>
    <t>pipschain</t>
  </si>
  <si>
    <t>PIPSCHAIN</t>
  </si>
  <si>
    <t>zcg</t>
  </si>
  <si>
    <t>zcash-gold</t>
  </si>
  <si>
    <t>ZCash Gold</t>
  </si>
  <si>
    <t>blockbooster</t>
  </si>
  <si>
    <t>BlockBooster</t>
  </si>
  <si>
    <t>comc</t>
  </si>
  <si>
    <t>community-chain</t>
  </si>
  <si>
    <t>Community Chain</t>
  </si>
  <si>
    <t>neog</t>
  </si>
  <si>
    <t>neogold</t>
  </si>
  <si>
    <t>btcm</t>
  </si>
  <si>
    <t>fap</t>
  </si>
  <si>
    <t>secure-crypto-coin</t>
  </si>
  <si>
    <t>Secure Crypto Coin</t>
  </si>
  <si>
    <t>lvt</t>
  </si>
  <si>
    <t>lives-token</t>
  </si>
  <si>
    <t>Lives Token</t>
  </si>
  <si>
    <t>sta</t>
  </si>
  <si>
    <t>sic</t>
  </si>
  <si>
    <t>rxe</t>
  </si>
  <si>
    <t>realxoin</t>
  </si>
  <si>
    <t>bsn</t>
  </si>
  <si>
    <t>eon</t>
  </si>
  <si>
    <t>EOS Network</t>
  </si>
  <si>
    <t>gcs</t>
  </si>
  <si>
    <t>gamechain-system</t>
  </si>
  <si>
    <t>eostiger</t>
  </si>
  <si>
    <t>EOSTiger</t>
  </si>
  <si>
    <t>ntok</t>
  </si>
  <si>
    <t>NTOK</t>
  </si>
  <si>
    <t>boid</t>
  </si>
  <si>
    <t>Boid</t>
  </si>
  <si>
    <t>drct</t>
  </si>
  <si>
    <t>drc-token</t>
  </si>
  <si>
    <t>DRC Token</t>
  </si>
  <si>
    <t>ort</t>
  </si>
  <si>
    <t>oratium</t>
  </si>
  <si>
    <t>Oratium</t>
  </si>
  <si>
    <t>thrn</t>
  </si>
  <si>
    <t>thorncoin</t>
  </si>
  <si>
    <t>Thorncoin</t>
  </si>
  <si>
    <t>environmental-protection-share</t>
  </si>
  <si>
    <t>Environmental Protection Share</t>
  </si>
  <si>
    <t>ai</t>
  </si>
  <si>
    <t>lovc</t>
  </si>
  <si>
    <t>love-wine-chain</t>
  </si>
  <si>
    <t>Love Wine Chain</t>
  </si>
  <si>
    <t>ank</t>
  </si>
  <si>
    <t>ankorus-token</t>
  </si>
  <si>
    <t>Ankorus Token</t>
  </si>
  <si>
    <t>ititaniumcoin</t>
  </si>
  <si>
    <t>ItitaniumCoin</t>
  </si>
  <si>
    <t>wowcoin</t>
  </si>
  <si>
    <t>Wowcoin</t>
  </si>
  <si>
    <t>airep</t>
  </si>
  <si>
    <t>AIREP</t>
  </si>
  <si>
    <t>wealth-in-token</t>
  </si>
  <si>
    <t>Wealth in Token</t>
  </si>
  <si>
    <t>arte</t>
  </si>
  <si>
    <t>artemine</t>
  </si>
  <si>
    <t>Artemine</t>
  </si>
  <si>
    <t>obx</t>
  </si>
  <si>
    <t>propx</t>
  </si>
  <si>
    <t>Propx</t>
  </si>
  <si>
    <t>dcon</t>
  </si>
  <si>
    <t>DCON</t>
  </si>
  <si>
    <t>llg</t>
  </si>
  <si>
    <t>lelego</t>
  </si>
  <si>
    <t>Lelego</t>
  </si>
  <si>
    <t>dmc</t>
  </si>
  <si>
    <t>facecoin</t>
  </si>
  <si>
    <t>Facecoin</t>
  </si>
  <si>
    <t>qos</t>
  </si>
  <si>
    <t>qos-chain</t>
  </si>
  <si>
    <t>QOS Chain</t>
  </si>
  <si>
    <t>drpu</t>
  </si>
  <si>
    <t>DRP Utility</t>
  </si>
  <si>
    <t>aky</t>
  </si>
  <si>
    <t>akuyacoin</t>
  </si>
  <si>
    <t>bitdinero</t>
  </si>
  <si>
    <t>BitDinero</t>
  </si>
  <si>
    <t>athenian-warrior-elite-token</t>
  </si>
  <si>
    <t>Athenian Warrior Elite Token</t>
  </si>
  <si>
    <t>eptk</t>
  </si>
  <si>
    <t>epintoken</t>
  </si>
  <si>
    <t>EpinToken</t>
  </si>
  <si>
    <t>irle</t>
  </si>
  <si>
    <t>irlecoin</t>
  </si>
  <si>
    <t>Irlecoin</t>
  </si>
  <si>
    <t>seven</t>
  </si>
  <si>
    <t>se7en</t>
  </si>
  <si>
    <t>SE7EN</t>
  </si>
  <si>
    <t>LUCKY</t>
  </si>
  <si>
    <t>drs</t>
  </si>
  <si>
    <t>fxe</t>
  </si>
  <si>
    <t>futurxe</t>
  </si>
  <si>
    <t>FuturXe</t>
  </si>
  <si>
    <t>ctic2</t>
  </si>
  <si>
    <t>rhfc</t>
  </si>
  <si>
    <t>rhfcoin</t>
  </si>
  <si>
    <t>RHFCoin</t>
  </si>
  <si>
    <t>fbee</t>
  </si>
  <si>
    <t>FBEE</t>
  </si>
  <si>
    <t>ecoreal</t>
  </si>
  <si>
    <t>cte</t>
  </si>
  <si>
    <t>ctechain</t>
  </si>
  <si>
    <t>CTEChain</t>
  </si>
  <si>
    <t>v</t>
  </si>
  <si>
    <t>wecash</t>
  </si>
  <si>
    <t>Wecash</t>
  </si>
  <si>
    <t>nast</t>
  </si>
  <si>
    <t>node-all-star</t>
  </si>
  <si>
    <t>Node All-Star</t>
  </si>
  <si>
    <t>tlc</t>
  </si>
  <si>
    <t>tl-coin</t>
  </si>
  <si>
    <t>TL Coin</t>
  </si>
  <si>
    <t>gary</t>
  </si>
  <si>
    <t>liq</t>
  </si>
  <si>
    <t>liquidity-bot-token</t>
  </si>
  <si>
    <t>Liquidity Bot Token</t>
  </si>
  <si>
    <t>vtch</t>
  </si>
  <si>
    <t>vertcoincash</t>
  </si>
  <si>
    <t>VertcoinCash</t>
  </si>
  <si>
    <t>rrt</t>
  </si>
  <si>
    <t>recovery-right-token</t>
  </si>
  <si>
    <t>Recovery Right Token</t>
  </si>
  <si>
    <t>prs</t>
  </si>
  <si>
    <t>rutheneum</t>
  </si>
  <si>
    <t>Rutheneum</t>
  </si>
  <si>
    <t>bitpaid</t>
  </si>
  <si>
    <t>Bitpaid</t>
  </si>
  <si>
    <t>hey</t>
  </si>
  <si>
    <t>healthbeautychain</t>
  </si>
  <si>
    <t>HealthBeautyChain</t>
  </si>
  <si>
    <t>pub</t>
  </si>
  <si>
    <t>publyto</t>
  </si>
  <si>
    <t>PUBLYTO</t>
  </si>
  <si>
    <t>seed</t>
  </si>
  <si>
    <t>parsl</t>
  </si>
  <si>
    <t>Parsl</t>
  </si>
  <si>
    <t>carrot</t>
  </si>
  <si>
    <t>Carrot</t>
  </si>
  <si>
    <t>pec</t>
  </si>
  <si>
    <t>pe-chain</t>
  </si>
  <si>
    <t>PE Chain</t>
  </si>
  <si>
    <t>eva</t>
  </si>
  <si>
    <t>eva-token</t>
  </si>
  <si>
    <t>Eva Token</t>
  </si>
  <si>
    <t>dutch</t>
  </si>
  <si>
    <t>dutchcoin</t>
  </si>
  <si>
    <t>kt</t>
  </si>
  <si>
    <t>kuaitoken</t>
  </si>
  <si>
    <t>Kuai Token</t>
  </si>
  <si>
    <t>dht</t>
  </si>
  <si>
    <t>deep-health-chain</t>
  </si>
  <si>
    <t>Deep Health Chain</t>
  </si>
  <si>
    <t>weed</t>
  </si>
  <si>
    <t>Weed</t>
  </si>
  <si>
    <t>sports-chain</t>
  </si>
  <si>
    <t>sports chain</t>
  </si>
  <si>
    <t>xmrg</t>
  </si>
  <si>
    <t>monero-gold</t>
  </si>
  <si>
    <t>Monero Gold</t>
  </si>
  <si>
    <t>fuzz</t>
  </si>
  <si>
    <t>bg</t>
  </si>
  <si>
    <t>biggame</t>
  </si>
  <si>
    <t>BigGame</t>
  </si>
  <si>
    <t>atd</t>
  </si>
  <si>
    <t>ATIDIUM</t>
  </si>
  <si>
    <t>yob</t>
  </si>
  <si>
    <t>yobank</t>
  </si>
  <si>
    <t>Yobank</t>
  </si>
  <si>
    <t>nzdt</t>
  </si>
  <si>
    <t>nzed</t>
  </si>
  <si>
    <t>NZed</t>
  </si>
  <si>
    <t>unrc</t>
  </si>
  <si>
    <t>bt2</t>
  </si>
  <si>
    <t>Bitcoin SegWit2X</t>
  </si>
  <si>
    <t>zio</t>
  </si>
  <si>
    <t>ZIO</t>
  </si>
  <si>
    <t>esa</t>
  </si>
  <si>
    <t>e-sports-alliance-chain</t>
  </si>
  <si>
    <t>E-Sports Alliance Chain</t>
  </si>
  <si>
    <t>uto</t>
  </si>
  <si>
    <t>utour</t>
  </si>
  <si>
    <t>UTour</t>
  </si>
  <si>
    <t>bite</t>
  </si>
  <si>
    <t>bitethereum</t>
  </si>
  <si>
    <t>BitEthereum</t>
  </si>
  <si>
    <t>maya</t>
  </si>
  <si>
    <t>maya-token</t>
  </si>
  <si>
    <t>Maya Token</t>
  </si>
  <si>
    <t>kcc</t>
  </si>
  <si>
    <t>kc-chain</t>
  </si>
  <si>
    <t>KC Chain</t>
  </si>
  <si>
    <t>clr</t>
  </si>
  <si>
    <t>copperlark</t>
  </si>
  <si>
    <t>Copperlark</t>
  </si>
  <si>
    <t>nanox</t>
  </si>
  <si>
    <t>wes</t>
  </si>
  <si>
    <t>wes-token</t>
  </si>
  <si>
    <t>WES Token</t>
  </si>
  <si>
    <t>tou</t>
  </si>
  <si>
    <t>touristoken</t>
  </si>
  <si>
    <t>TOURISTOKEN</t>
  </si>
  <si>
    <t>mmda</t>
  </si>
  <si>
    <t>pokerain</t>
  </si>
  <si>
    <t>Pokerain</t>
  </si>
  <si>
    <t>ndao</t>
  </si>
  <si>
    <t>neurodao</t>
  </si>
  <si>
    <t>NeuroDAO</t>
  </si>
  <si>
    <t>alex</t>
  </si>
  <si>
    <t>alexandrite</t>
  </si>
  <si>
    <t>Alexandrite</t>
  </si>
  <si>
    <t>adler</t>
  </si>
  <si>
    <t>Adler</t>
  </si>
  <si>
    <t>dca</t>
  </si>
  <si>
    <t>dcaex</t>
  </si>
  <si>
    <t>DCAex</t>
  </si>
  <si>
    <t>bt1</t>
  </si>
  <si>
    <t>Bitfinex Bitcoin Future</t>
  </si>
  <si>
    <t>modx</t>
  </si>
  <si>
    <t>rbbt</t>
  </si>
  <si>
    <t>Rabbitcoin</t>
  </si>
  <si>
    <t>liza</t>
  </si>
  <si>
    <t>LIZA</t>
  </si>
  <si>
    <t>torq</t>
  </si>
  <si>
    <t>torq-coin</t>
  </si>
  <si>
    <t>TORQ Coin</t>
  </si>
  <si>
    <t>encryptotel-eth-2</t>
  </si>
  <si>
    <t>Encryptotel [ETH]</t>
  </si>
  <si>
    <t>ponzi</t>
  </si>
  <si>
    <t>cnyt</t>
  </si>
  <si>
    <t>cny-tether</t>
  </si>
  <si>
    <t>CNY Tether</t>
  </si>
  <si>
    <t>ipy</t>
  </si>
  <si>
    <t>infinity-pay</t>
  </si>
  <si>
    <t>Infinity Pay</t>
  </si>
  <si>
    <t>forex</t>
  </si>
  <si>
    <t>forexcoin</t>
  </si>
  <si>
    <t>FOREXCOIN</t>
  </si>
  <si>
    <t>rac</t>
  </si>
  <si>
    <t>roboadvisorcoin</t>
  </si>
  <si>
    <t>RoboAdvisorCoin</t>
  </si>
  <si>
    <t>harmonycoin</t>
  </si>
  <si>
    <t>gu</t>
  </si>
  <si>
    <t>guten</t>
  </si>
  <si>
    <t>Guten</t>
  </si>
  <si>
    <t>universal-shield-token</t>
  </si>
  <si>
    <t>Universal Shield Token</t>
  </si>
  <si>
    <t>dreamscape</t>
  </si>
  <si>
    <t>Dreamscape</t>
  </si>
  <si>
    <t>racecoin-2</t>
  </si>
  <si>
    <t>Racecoin</t>
  </si>
  <si>
    <t>tesla</t>
  </si>
  <si>
    <t>nc</t>
  </si>
  <si>
    <t>newchat</t>
  </si>
  <si>
    <t>NewChat</t>
  </si>
  <si>
    <t>ensa</t>
  </si>
  <si>
    <t>ensa-token</t>
  </si>
  <si>
    <t>ENSA Tplken</t>
  </si>
  <si>
    <t>adf</t>
  </si>
  <si>
    <t>ad-flex-token</t>
  </si>
  <si>
    <t>Ad Flex Token</t>
  </si>
  <si>
    <t>bitz</t>
  </si>
  <si>
    <t>Bitz</t>
  </si>
  <si>
    <t>token</t>
  </si>
  <si>
    <t>swaptoken</t>
  </si>
  <si>
    <t>SwapToken</t>
  </si>
  <si>
    <t>sgc</t>
  </si>
  <si>
    <t>stargram-coin</t>
  </si>
  <si>
    <t>Stargram Coin</t>
  </si>
  <si>
    <t>rhp</t>
  </si>
  <si>
    <t>raisehashpower-chain</t>
  </si>
  <si>
    <t>RaiseHashPower Chain</t>
  </si>
  <si>
    <t>xtd</t>
  </si>
  <si>
    <t>xtdcoin</t>
  </si>
  <si>
    <t>XTD Coin</t>
  </si>
  <si>
    <t>mbch</t>
  </si>
  <si>
    <t>millionbitcoincash</t>
  </si>
  <si>
    <t>MillionBitcoinCash</t>
  </si>
  <si>
    <t>dhg</t>
  </si>
  <si>
    <t>DHG</t>
  </si>
  <si>
    <t>eship</t>
  </si>
  <si>
    <t>lme</t>
  </si>
  <si>
    <t>lme-token</t>
  </si>
  <si>
    <t>LME Token</t>
  </si>
  <si>
    <t>hhh</t>
  </si>
  <si>
    <t>healthy-happy-harmony</t>
  </si>
  <si>
    <t>Healthy Happy Harmony</t>
  </si>
  <si>
    <t>nash</t>
  </si>
  <si>
    <t>neoworld-cash</t>
  </si>
  <si>
    <t>NeoWorld Cash</t>
  </si>
  <si>
    <t>poker</t>
  </si>
  <si>
    <t>eos-poker</t>
  </si>
  <si>
    <t>EOS Poker</t>
  </si>
  <si>
    <t>rtl</t>
  </si>
  <si>
    <t>feicoin</t>
  </si>
  <si>
    <t>FeiCoin</t>
  </si>
  <si>
    <t>evt</t>
  </si>
  <si>
    <t>ethfinex-voting-tokens</t>
  </si>
  <si>
    <t>Ethfinex Voting Tokens</t>
  </si>
  <si>
    <t>sop</t>
  </si>
  <si>
    <t>pun</t>
  </si>
  <si>
    <t>punchtoken</t>
  </si>
  <si>
    <t>PunchToken</t>
  </si>
  <si>
    <t>javc</t>
  </si>
  <si>
    <t>javacoin</t>
  </si>
  <si>
    <t>JavaCoin</t>
  </si>
  <si>
    <t>NBIT</t>
  </si>
  <si>
    <t>netbit</t>
  </si>
  <si>
    <t>netBit</t>
  </si>
  <si>
    <t>cicc</t>
  </si>
  <si>
    <t>caica-coin</t>
  </si>
  <si>
    <t>CAICA Coin</t>
  </si>
  <si>
    <t>dscoin</t>
  </si>
  <si>
    <t>sky-net-security</t>
  </si>
  <si>
    <t>Sky Net Security</t>
  </si>
  <si>
    <t>hkg</t>
  </si>
  <si>
    <t>hacker-gold</t>
  </si>
  <si>
    <t>Hacker Gold</t>
  </si>
  <si>
    <t>atmc</t>
  </si>
  <si>
    <t>xps</t>
  </si>
  <si>
    <t>xpense</t>
  </si>
  <si>
    <t>Xpense</t>
  </si>
  <si>
    <t>cde</t>
  </si>
  <si>
    <t>cadem</t>
  </si>
  <si>
    <t>Cedem</t>
  </si>
  <si>
    <t>bff</t>
  </si>
  <si>
    <t>2345-star-coin</t>
  </si>
  <si>
    <t>2345 Star Coin</t>
  </si>
  <si>
    <t>fi</t>
  </si>
  <si>
    <t>finsur-token</t>
  </si>
  <si>
    <t>FInsur Token</t>
  </si>
  <si>
    <t>ricks</t>
  </si>
  <si>
    <t>picklericks</t>
  </si>
  <si>
    <t>PickleRicks</t>
  </si>
  <si>
    <t>divm</t>
  </si>
  <si>
    <t>DIVM</t>
  </si>
  <si>
    <t>nihl</t>
  </si>
  <si>
    <t>nihilo-coin</t>
  </si>
  <si>
    <t>Nihilo Coin</t>
  </si>
  <si>
    <t>epacoin</t>
  </si>
  <si>
    <t>EpaCoin</t>
  </si>
  <si>
    <t>kkc</t>
  </si>
  <si>
    <t>knackchain</t>
  </si>
  <si>
    <t>KnackChain</t>
  </si>
  <si>
    <t>apt</t>
  </si>
  <si>
    <t>appostoken</t>
  </si>
  <si>
    <t>APPOStoken</t>
  </si>
  <si>
    <t>pxs</t>
  </si>
  <si>
    <t>cryptopix</t>
  </si>
  <si>
    <t>CryptoPIX</t>
  </si>
  <si>
    <t>kkg</t>
  </si>
  <si>
    <t>kkgame</t>
  </si>
  <si>
    <t>KKGame</t>
  </si>
  <si>
    <t>keos</t>
  </si>
  <si>
    <t>KEOS</t>
  </si>
  <si>
    <t>eusd</t>
  </si>
  <si>
    <t>eUSD</t>
  </si>
  <si>
    <t>carx</t>
  </si>
  <si>
    <t>carchain</t>
  </si>
  <si>
    <t>CarChain</t>
  </si>
  <si>
    <t>stsc</t>
  </si>
  <si>
    <t>starbull-travel</t>
  </si>
  <si>
    <t>Starbull Travel</t>
  </si>
  <si>
    <t>wdna</t>
  </si>
  <si>
    <t>WDNA</t>
  </si>
  <si>
    <t>svn</t>
  </si>
  <si>
    <t>eoseven</t>
  </si>
  <si>
    <t>EOSeven</t>
  </si>
  <si>
    <t>jll</t>
  </si>
  <si>
    <t>jllone</t>
  </si>
  <si>
    <t>Jllone</t>
  </si>
  <si>
    <t>woc</t>
  </si>
  <si>
    <t>worldwoc</t>
  </si>
  <si>
    <t>WorldWoc</t>
  </si>
  <si>
    <t>b24</t>
  </si>
  <si>
    <t>b24coin</t>
  </si>
  <si>
    <t>B24coin</t>
  </si>
  <si>
    <t>neblidex</t>
  </si>
  <si>
    <t>NebliDex</t>
  </si>
  <si>
    <t>eosadd</t>
  </si>
  <si>
    <t>EOSADD</t>
  </si>
  <si>
    <t>hhlc</t>
  </si>
  <si>
    <t>hhlchain</t>
  </si>
  <si>
    <t>HHLChain</t>
  </si>
  <si>
    <t>activ</t>
  </si>
  <si>
    <t>activeightcoin</t>
  </si>
  <si>
    <t>ActivEightCoin</t>
  </si>
  <si>
    <t>sdc</t>
  </si>
  <si>
    <t>soundcoins</t>
  </si>
  <si>
    <t>Soundcoins</t>
  </si>
  <si>
    <t>biz</t>
  </si>
  <si>
    <t>bizain-token</t>
  </si>
  <si>
    <t>BIZAIN Token</t>
  </si>
  <si>
    <t>agvc</t>
  </si>
  <si>
    <t>agavecoin</t>
  </si>
  <si>
    <t>AgaveCoin</t>
  </si>
  <si>
    <t>wic</t>
  </si>
  <si>
    <t>wicoin</t>
  </si>
  <si>
    <t>inbox</t>
  </si>
  <si>
    <t>inbox-token</t>
  </si>
  <si>
    <t>INBOX TOKEN</t>
  </si>
  <si>
    <t>pts</t>
  </si>
  <si>
    <t>Pitiscoin</t>
  </si>
  <si>
    <t>CRYPTOSHEET Lite User Guide</t>
  </si>
  <si>
    <t xml:space="preserve"> Cryptosheet Lite User Guide</t>
  </si>
  <si>
    <t>TrueUSD</t>
  </si>
  <si>
    <t>IOST</t>
  </si>
  <si>
    <t>Column1.symbol</t>
  </si>
  <si>
    <t>Column1.name</t>
  </si>
  <si>
    <t>Column1.market_cap_usd</t>
  </si>
  <si>
    <t>Column1.price_usd</t>
  </si>
  <si>
    <t>Column1.rank</t>
  </si>
  <si>
    <t>Column1.percent_change_24h</t>
  </si>
  <si>
    <t>Column1.price_eur</t>
  </si>
  <si>
    <t>Column1.twenty_four_hour_volume_usd</t>
  </si>
  <si>
    <t>Column1.twenty_four_hour_volume_eur</t>
  </si>
  <si>
    <t>Column1.market_cap_eur</t>
  </si>
  <si>
    <t>cnus</t>
  </si>
  <si>
    <t>coinus</t>
  </si>
  <si>
    <t>CoinUs</t>
  </si>
  <si>
    <t>Obyte</t>
  </si>
  <si>
    <t>REN</t>
  </si>
  <si>
    <t>foam</t>
  </si>
  <si>
    <t>foam-protocol</t>
  </si>
  <si>
    <t>Foam</t>
  </si>
  <si>
    <t>grin</t>
  </si>
  <si>
    <t>Grin</t>
  </si>
  <si>
    <t>beam</t>
  </si>
  <si>
    <t>BEAM</t>
  </si>
  <si>
    <t>Tael</t>
  </si>
  <si>
    <t>cvnt</t>
  </si>
  <si>
    <t>content-value-network</t>
  </si>
  <si>
    <t>Content Value Network</t>
  </si>
  <si>
    <t>mrc</t>
  </si>
  <si>
    <t>meritcoins</t>
  </si>
  <si>
    <t>Meritcoins</t>
  </si>
  <si>
    <t>xpc</t>
  </si>
  <si>
    <t>experience-chain</t>
  </si>
  <si>
    <t>eXPerience Chain</t>
  </si>
  <si>
    <t>adm</t>
  </si>
  <si>
    <t>adamant-messenger</t>
  </si>
  <si>
    <t>ADAMANT Messenger</t>
  </si>
  <si>
    <t>Travala.com</t>
  </si>
  <si>
    <t>rom</t>
  </si>
  <si>
    <t>rom-token</t>
  </si>
  <si>
    <t>ROM Token</t>
  </si>
  <si>
    <t>snx</t>
  </si>
  <si>
    <t>Synthetix</t>
  </si>
  <si>
    <t>XEL</t>
  </si>
  <si>
    <t>cloudbric</t>
  </si>
  <si>
    <t>Cloudbric</t>
  </si>
  <si>
    <t>oto</t>
  </si>
  <si>
    <t>otocash</t>
  </si>
  <si>
    <t>OTOCASH</t>
  </si>
  <si>
    <t>HyperSpace (Synereo)</t>
  </si>
  <si>
    <t>bsp</t>
  </si>
  <si>
    <t>blocksports-network</t>
  </si>
  <si>
    <t>Blocksports Network</t>
  </si>
  <si>
    <t>kambria</t>
  </si>
  <si>
    <t>Kambria</t>
  </si>
  <si>
    <t>dachx</t>
  </si>
  <si>
    <t>DACH Coin</t>
  </si>
  <si>
    <t>xph</t>
  </si>
  <si>
    <t>phantom</t>
  </si>
  <si>
    <t>PHANTOM</t>
  </si>
  <si>
    <t>vgw</t>
  </si>
  <si>
    <t>vegawallet-token</t>
  </si>
  <si>
    <t>VegaWallet Token</t>
  </si>
  <si>
    <t>cova</t>
  </si>
  <si>
    <t>covalent</t>
  </si>
  <si>
    <t>Covalent</t>
  </si>
  <si>
    <t>susd</t>
  </si>
  <si>
    <t>sUSD</t>
  </si>
  <si>
    <t>mcw</t>
  </si>
  <si>
    <t>mocrow</t>
  </si>
  <si>
    <t>Mocrow</t>
  </si>
  <si>
    <t>kubo</t>
  </si>
  <si>
    <t>twins</t>
  </si>
  <si>
    <t>win-win</t>
  </si>
  <si>
    <t>win.win</t>
  </si>
  <si>
    <t>blcr</t>
  </si>
  <si>
    <t>blacer-coin</t>
  </si>
  <si>
    <t>Blacer Coin</t>
  </si>
  <si>
    <t>ctt</t>
  </si>
  <si>
    <t>cryptoinvest</t>
  </si>
  <si>
    <t>pcr</t>
  </si>
  <si>
    <t>paycore</t>
  </si>
  <si>
    <t>Paycore</t>
  </si>
  <si>
    <t>lto</t>
  </si>
  <si>
    <t>lto-network</t>
  </si>
  <si>
    <t>LTO Network</t>
  </si>
  <si>
    <t>bird</t>
  </si>
  <si>
    <t>birdchain</t>
  </si>
  <si>
    <t>Birdchain</t>
  </si>
  <si>
    <t>aem</t>
  </si>
  <si>
    <t>atheneum</t>
  </si>
  <si>
    <t>Atheneum</t>
  </si>
  <si>
    <t>iex</t>
  </si>
  <si>
    <t>internal-exchange-coin</t>
  </si>
  <si>
    <t>Internal Exchange Coin</t>
  </si>
  <si>
    <t>vgt</t>
  </si>
  <si>
    <t>vault12</t>
  </si>
  <si>
    <t>Vault Guardian Token</t>
  </si>
  <si>
    <t>inf</t>
  </si>
  <si>
    <t>infinitus-token</t>
  </si>
  <si>
    <t>Infinitus Token</t>
  </si>
  <si>
    <t>Adshares</t>
  </si>
  <si>
    <t>gxx</t>
  </si>
  <si>
    <t>gravitycoin</t>
  </si>
  <si>
    <t>GravityCoin</t>
  </si>
  <si>
    <t>vgr</t>
  </si>
  <si>
    <t>voyager</t>
  </si>
  <si>
    <t>Voyager</t>
  </si>
  <si>
    <t>HBZ</t>
  </si>
  <si>
    <t>caj</t>
  </si>
  <si>
    <t>cajutel</t>
  </si>
  <si>
    <t>Cajutel</t>
  </si>
  <si>
    <t>krex</t>
  </si>
  <si>
    <t>kronn</t>
  </si>
  <si>
    <t>Kronn</t>
  </si>
  <si>
    <t>CROAT</t>
  </si>
  <si>
    <t>kit</t>
  </si>
  <si>
    <t>kittoken</t>
  </si>
  <si>
    <t>Kittoken</t>
  </si>
  <si>
    <t>hcash</t>
  </si>
  <si>
    <t>hex-cash</t>
  </si>
  <si>
    <t>Hex Cash</t>
  </si>
  <si>
    <t>becn</t>
  </si>
  <si>
    <t>beacon</t>
  </si>
  <si>
    <t>Beacon</t>
  </si>
  <si>
    <t>upx</t>
  </si>
  <si>
    <t>uplexa</t>
  </si>
  <si>
    <t>uPlexa</t>
  </si>
  <si>
    <t>crco</t>
  </si>
  <si>
    <t>cryptradecoin</t>
  </si>
  <si>
    <t>CryptradeCoin</t>
  </si>
  <si>
    <t>reosc</t>
  </si>
  <si>
    <t>reosc-ecosystem</t>
  </si>
  <si>
    <t>REOSC Ecosystem</t>
  </si>
  <si>
    <t>syc</t>
  </si>
  <si>
    <t>synchrolife</t>
  </si>
  <si>
    <t>SynchroLife</t>
  </si>
  <si>
    <t>cpa</t>
  </si>
  <si>
    <t>cryptopayafrica</t>
  </si>
  <si>
    <t>CryptoPayAfrica</t>
  </si>
  <si>
    <t>pdg</t>
  </si>
  <si>
    <t>private-datagram</t>
  </si>
  <si>
    <t>Private DataGram</t>
  </si>
  <si>
    <t>tit</t>
  </si>
  <si>
    <t>1sg</t>
  </si>
  <si>
    <t>1SG</t>
  </si>
  <si>
    <t>stint</t>
  </si>
  <si>
    <t>Stint</t>
  </si>
  <si>
    <t>ingy</t>
  </si>
  <si>
    <t>ingenuity</t>
  </si>
  <si>
    <t>Ingenuity</t>
  </si>
  <si>
    <t>lrm</t>
  </si>
  <si>
    <t>liquid-regenerative-medicine-coin</t>
  </si>
  <si>
    <t>Liquid Regenerative Medicine Coin</t>
  </si>
  <si>
    <t>ESBC</t>
  </si>
  <si>
    <t>bul</t>
  </si>
  <si>
    <t>bulleon</t>
  </si>
  <si>
    <t>Bulleon</t>
  </si>
  <si>
    <t>ezy</t>
  </si>
  <si>
    <t>EAZY Community Node</t>
  </si>
  <si>
    <t>gex</t>
  </si>
  <si>
    <t>globex</t>
  </si>
  <si>
    <t>Globex</t>
  </si>
  <si>
    <t>xtri</t>
  </si>
  <si>
    <t>triton</t>
  </si>
  <si>
    <t>Triton</t>
  </si>
  <si>
    <t>quot</t>
  </si>
  <si>
    <t>quotation-coin</t>
  </si>
  <si>
    <t>Quotation Coin</t>
  </si>
  <si>
    <t>PEPS Coin</t>
  </si>
  <si>
    <t>fxp</t>
  </si>
  <si>
    <t>fxpay</t>
  </si>
  <si>
    <t>FXPay</t>
  </si>
  <si>
    <t>hmn</t>
  </si>
  <si>
    <t>hostmasternode</t>
  </si>
  <si>
    <t>Hostmasternode</t>
  </si>
  <si>
    <t>fdc</t>
  </si>
  <si>
    <t>food-chain</t>
  </si>
  <si>
    <t>Food Chain</t>
  </si>
  <si>
    <t>rng</t>
  </si>
  <si>
    <t>rng-coin</t>
  </si>
  <si>
    <t>RNG Coin</t>
  </si>
  <si>
    <t>kgs</t>
  </si>
  <si>
    <t>kingscoin</t>
  </si>
  <si>
    <t>KINGSCOIN</t>
  </si>
  <si>
    <t>brix</t>
  </si>
  <si>
    <t>brixcoin</t>
  </si>
  <si>
    <t>BrixCoin</t>
  </si>
  <si>
    <t>QUINADS</t>
  </si>
  <si>
    <t>ccbc</t>
  </si>
  <si>
    <t>crypto-cash-back</t>
  </si>
  <si>
    <t>Crypto Cash Back</t>
  </si>
  <si>
    <t>roco</t>
  </si>
  <si>
    <t>roiyal-coin</t>
  </si>
  <si>
    <t>ROIyal Coin</t>
  </si>
  <si>
    <t>roto</t>
  </si>
  <si>
    <t>Roto</t>
  </si>
  <si>
    <t>pmn</t>
  </si>
  <si>
    <t>peep-masternode</t>
  </si>
  <si>
    <t>Peep Masternode</t>
  </si>
  <si>
    <t>pirate</t>
  </si>
  <si>
    <t>piratecash</t>
  </si>
  <si>
    <t>PirateCash</t>
  </si>
  <si>
    <t>gold</t>
  </si>
  <si>
    <t>GOLD</t>
  </si>
  <si>
    <t>hgo</t>
  </si>
  <si>
    <t>hirego</t>
  </si>
  <si>
    <t>HireGo</t>
  </si>
  <si>
    <t>xta</t>
  </si>
  <si>
    <t>italo</t>
  </si>
  <si>
    <t>Italo</t>
  </si>
  <si>
    <t>veco</t>
  </si>
  <si>
    <t>Veco</t>
  </si>
  <si>
    <t>sunp</t>
  </si>
  <si>
    <t>sunplatform</t>
  </si>
  <si>
    <t>yoke</t>
  </si>
  <si>
    <t>yoke-chat</t>
  </si>
  <si>
    <t>Yoke Chat</t>
  </si>
  <si>
    <t>titcoin</t>
  </si>
  <si>
    <t>Titcoin</t>
  </si>
  <si>
    <t>krc</t>
  </si>
  <si>
    <t>kinetic-revolution</t>
  </si>
  <si>
    <t>Kineticex</t>
  </si>
  <si>
    <t>mic3</t>
  </si>
  <si>
    <t>mousecoin</t>
  </si>
  <si>
    <t>MOUSECOIN</t>
  </si>
  <si>
    <t>etgp</t>
  </si>
  <si>
    <t>ethereum-gold-project</t>
  </si>
  <si>
    <t>Ethereum Gold Project</t>
  </si>
  <si>
    <t>olga</t>
  </si>
  <si>
    <t>olga-token</t>
  </si>
  <si>
    <t>OLGA Token</t>
  </si>
  <si>
    <t>arms</t>
  </si>
  <si>
    <t>2acoin</t>
  </si>
  <si>
    <t>2ACoin</t>
  </si>
  <si>
    <t>tret</t>
  </si>
  <si>
    <t>tourist-review-token</t>
  </si>
  <si>
    <t>Tourist Review Token</t>
  </si>
  <si>
    <t>idg</t>
  </si>
  <si>
    <t>indigen</t>
  </si>
  <si>
    <t>Indigen</t>
  </si>
  <si>
    <t>znd</t>
  </si>
  <si>
    <t>zenad</t>
  </si>
  <si>
    <t>Zenad</t>
  </si>
  <si>
    <t>mbo</t>
  </si>
  <si>
    <t>mobio</t>
  </si>
  <si>
    <t>Mobio</t>
  </si>
  <si>
    <t>vsu</t>
  </si>
  <si>
    <t>versus</t>
  </si>
  <si>
    <t>VERSUS</t>
  </si>
  <si>
    <t>almn</t>
  </si>
  <si>
    <t>allmn</t>
  </si>
  <si>
    <t>AllMN</t>
  </si>
  <si>
    <t>nibbleclassic</t>
  </si>
  <si>
    <t>NibbleClassic</t>
  </si>
  <si>
    <t>mbgl</t>
  </si>
  <si>
    <t>mobit-global</t>
  </si>
  <si>
    <t>Mobit Global</t>
  </si>
  <si>
    <t>hdrx</t>
  </si>
  <si>
    <t>hydroxyde</t>
  </si>
  <si>
    <t>csn</t>
  </si>
  <si>
    <t>clean-solutions</t>
  </si>
  <si>
    <t>Clean Solutions</t>
  </si>
  <si>
    <t>wcf</t>
  </si>
  <si>
    <t>world-crypto-forum</t>
  </si>
  <si>
    <t>World Crypto Forum</t>
  </si>
  <si>
    <t>xbb</t>
  </si>
  <si>
    <t>billionbond</t>
  </si>
  <si>
    <t>BillionBond</t>
  </si>
  <si>
    <t>asgc</t>
  </si>
  <si>
    <t>asgcoin</t>
  </si>
  <si>
    <t>Asgcoin</t>
  </si>
  <si>
    <t>wyx</t>
  </si>
  <si>
    <t>woyager</t>
  </si>
  <si>
    <t>Woyager</t>
  </si>
  <si>
    <t>mbtc</t>
  </si>
  <si>
    <t>minibitcoin</t>
  </si>
  <si>
    <t>MiniBitcoin</t>
  </si>
  <si>
    <t>kgld</t>
  </si>
  <si>
    <t>kazugold</t>
  </si>
  <si>
    <t>KAZUGOLD</t>
  </si>
  <si>
    <t>s4f</t>
  </si>
  <si>
    <t>s4fe</t>
  </si>
  <si>
    <t>S4FE</t>
  </si>
  <si>
    <t>kop</t>
  </si>
  <si>
    <t>bitkop-token</t>
  </si>
  <si>
    <t>BitKop Token</t>
  </si>
  <si>
    <t>miami</t>
  </si>
  <si>
    <t>MIAMI</t>
  </si>
  <si>
    <t>bitifex</t>
  </si>
  <si>
    <t>BITIFEX</t>
  </si>
  <si>
    <t>spot</t>
  </si>
  <si>
    <t>spotcoin</t>
  </si>
  <si>
    <t>SpotCoin</t>
  </si>
  <si>
    <t>tena</t>
  </si>
  <si>
    <t>TENA</t>
  </si>
  <si>
    <t>siambitcoin</t>
  </si>
  <si>
    <t>SiamBitcoin</t>
  </si>
  <si>
    <t>lqc</t>
  </si>
  <si>
    <t>line-quality-chain</t>
  </si>
  <si>
    <t>Line quality chain</t>
  </si>
  <si>
    <t>cfc</t>
  </si>
  <si>
    <t>chain-finance</t>
  </si>
  <si>
    <t>Chain Finance</t>
  </si>
  <si>
    <t>emt-chain</t>
  </si>
  <si>
    <t>EMT Chain</t>
  </si>
  <si>
    <t>frag</t>
  </si>
  <si>
    <t>fragcash</t>
  </si>
  <si>
    <t>FragCash</t>
  </si>
  <si>
    <t>btf</t>
  </si>
  <si>
    <t>Bitcoin Faith</t>
  </si>
  <si>
    <t>centauri-coin</t>
  </si>
  <si>
    <t>Centauri Coin</t>
  </si>
  <si>
    <t>vai</t>
  </si>
  <si>
    <t>viola-ai</t>
  </si>
  <si>
    <t>VIOLET</t>
  </si>
  <si>
    <t>coss-fee-token</t>
  </si>
  <si>
    <t>COSS FEE TOKEN</t>
  </si>
  <si>
    <t>vena</t>
  </si>
  <si>
    <t>vena-network</t>
  </si>
  <si>
    <t>Vena Network</t>
  </si>
  <si>
    <t>coz</t>
  </si>
  <si>
    <t>coinzest</t>
  </si>
  <si>
    <t>CoinZest</t>
  </si>
  <si>
    <t>kue</t>
  </si>
  <si>
    <t>kuende</t>
  </si>
  <si>
    <t>Kuende</t>
  </si>
  <si>
    <t>truecoin</t>
  </si>
  <si>
    <t>TRUECOIN</t>
  </si>
  <si>
    <t>ivo</t>
  </si>
  <si>
    <t>iveryone</t>
  </si>
  <si>
    <t>iVeryOne</t>
  </si>
  <si>
    <t>xlc</t>
  </si>
  <si>
    <t>ethereum-lite-cash</t>
  </si>
  <si>
    <t>Ethereum Lite Cash</t>
  </si>
  <si>
    <t>ian</t>
  </si>
  <si>
    <t>ian-coin</t>
  </si>
  <si>
    <t>IAN COIN</t>
  </si>
  <si>
    <t>aergo</t>
  </si>
  <si>
    <t>Aergo</t>
  </si>
  <si>
    <t>bisercoin</t>
  </si>
  <si>
    <t>Bisercoin</t>
  </si>
  <si>
    <t>ichx</t>
  </si>
  <si>
    <t>icechain</t>
  </si>
  <si>
    <t>IceChain</t>
  </si>
  <si>
    <t>release-ico-project</t>
  </si>
  <si>
    <t>RELEASE</t>
  </si>
  <si>
    <t>const</t>
  </si>
  <si>
    <t>constant</t>
  </si>
  <si>
    <t>Constant</t>
  </si>
  <si>
    <t>sait</t>
  </si>
  <si>
    <t>sophon-capital-token</t>
  </si>
  <si>
    <t>Sophon Capital Token</t>
  </si>
  <si>
    <t>bb</t>
  </si>
  <si>
    <t>bullandbear</t>
  </si>
  <si>
    <t>BullAndBear</t>
  </si>
  <si>
    <t>nxct</t>
  </si>
  <si>
    <t>xchain-token</t>
  </si>
  <si>
    <t>XChain Token</t>
  </si>
  <si>
    <t>gark</t>
  </si>
  <si>
    <t>game-ark</t>
  </si>
  <si>
    <t>Game Ark</t>
  </si>
  <si>
    <t>jbt</t>
  </si>
  <si>
    <t>jukebucks</t>
  </si>
  <si>
    <t>Jukebucks</t>
  </si>
  <si>
    <t>ist</t>
  </si>
  <si>
    <t>st-project</t>
  </si>
  <si>
    <t>ST Project</t>
  </si>
  <si>
    <t>fras</t>
  </si>
  <si>
    <t>frasindo-rent</t>
  </si>
  <si>
    <t>Frasindo Rent</t>
  </si>
  <si>
    <t>obsr</t>
  </si>
  <si>
    <t>observer-coin</t>
  </si>
  <si>
    <t>OBSERVER Coin</t>
  </si>
  <si>
    <t>nsg</t>
  </si>
  <si>
    <t>nasgo</t>
  </si>
  <si>
    <t>Nasgo</t>
  </si>
  <si>
    <t>optc</t>
  </si>
  <si>
    <t>optical-network</t>
  </si>
  <si>
    <t>Optical Network</t>
  </si>
  <si>
    <t>real-estate-sales-platform</t>
  </si>
  <si>
    <t>Real-estate Sales Platform</t>
  </si>
  <si>
    <t>tho</t>
  </si>
  <si>
    <t>athero</t>
  </si>
  <si>
    <t>Athero</t>
  </si>
  <si>
    <t>iei</t>
  </si>
  <si>
    <t>inheritance</t>
  </si>
  <si>
    <t>lze</t>
  </si>
  <si>
    <t>lyze</t>
  </si>
  <si>
    <t>LYZE</t>
  </si>
  <si>
    <t>bmt</t>
  </si>
  <si>
    <t>bmchain-token</t>
  </si>
  <si>
    <t>BMCHAIN token</t>
  </si>
  <si>
    <t>tlos</t>
  </si>
  <si>
    <t>Telos</t>
  </si>
  <si>
    <t>SUN</t>
  </si>
  <si>
    <t>arxo</t>
  </si>
  <si>
    <t>arorex</t>
  </si>
  <si>
    <t>Arorex</t>
  </si>
  <si>
    <t>miner-calculation-token</t>
  </si>
  <si>
    <t>Miner Calculation Token</t>
  </si>
  <si>
    <t>tcat</t>
  </si>
  <si>
    <t>the-currency-analytics</t>
  </si>
  <si>
    <t>The Currency Analytics</t>
  </si>
  <si>
    <t>parachute</t>
  </si>
  <si>
    <t>Parachute</t>
  </si>
  <si>
    <t>ogm</t>
  </si>
  <si>
    <t>ffgame</t>
  </si>
  <si>
    <t>FFGame</t>
  </si>
  <si>
    <t>tsf</t>
  </si>
  <si>
    <t>teslafunds</t>
  </si>
  <si>
    <t>Teslafunds</t>
  </si>
  <si>
    <t>mile</t>
  </si>
  <si>
    <t>MILE</t>
  </si>
  <si>
    <t>slam</t>
  </si>
  <si>
    <t>slam-games</t>
  </si>
  <si>
    <t>SLAM Games</t>
  </si>
  <si>
    <t>bean</t>
  </si>
  <si>
    <t>eos-cafe</t>
  </si>
  <si>
    <t>EOS Cafe</t>
  </si>
  <si>
    <t>ivc</t>
  </si>
  <si>
    <t>invoice-coin</t>
  </si>
  <si>
    <t>Invoice Coin</t>
  </si>
  <si>
    <t>btrl</t>
  </si>
  <si>
    <t>bitcoinregular</t>
  </si>
  <si>
    <t>BitcoinRegular</t>
  </si>
  <si>
    <t>wgc</t>
  </si>
  <si>
    <t>wegen-platform</t>
  </si>
  <si>
    <t>WeGen Platform</t>
  </si>
  <si>
    <t>wib</t>
  </si>
  <si>
    <t>wibson</t>
  </si>
  <si>
    <t>WIBSON</t>
  </si>
  <si>
    <t>ftn</t>
  </si>
  <si>
    <t>fountain</t>
  </si>
  <si>
    <t>Fountain</t>
  </si>
  <si>
    <t>bittorrent-2</t>
  </si>
  <si>
    <t>BitTorrent</t>
  </si>
  <si>
    <t>brm</t>
  </si>
  <si>
    <t>openbrm</t>
  </si>
  <si>
    <t>OpenBRM</t>
  </si>
  <si>
    <t>USDS</t>
  </si>
  <si>
    <t>stableusd</t>
  </si>
  <si>
    <t>StableUSD</t>
  </si>
  <si>
    <t>game-bank-coin</t>
  </si>
  <si>
    <t>Game Bank Coin</t>
  </si>
  <si>
    <t>kze</t>
  </si>
  <si>
    <t>almeela</t>
  </si>
  <si>
    <t>Almeela</t>
  </si>
  <si>
    <t>game-engine-chain</t>
  </si>
  <si>
    <t>Game Engine Chain</t>
  </si>
  <si>
    <t>blst</t>
  </si>
  <si>
    <t>ballast</t>
  </si>
  <si>
    <t>Ballast</t>
  </si>
  <si>
    <t>xgt</t>
  </si>
  <si>
    <t>guten-check</t>
  </si>
  <si>
    <t>Guten Check</t>
  </si>
  <si>
    <t>concertvr</t>
  </si>
  <si>
    <t>concertVR</t>
  </si>
  <si>
    <t>gfc-gold-coin</t>
  </si>
  <si>
    <t>GFC Gold Coin</t>
  </si>
  <si>
    <t>xn35</t>
  </si>
  <si>
    <t>projecton</t>
  </si>
  <si>
    <t>Projecton</t>
  </si>
  <si>
    <t>bbrt</t>
  </si>
  <si>
    <t>block-bank</t>
  </si>
  <si>
    <t>Blockbank</t>
  </si>
  <si>
    <t>m2o</t>
  </si>
  <si>
    <t>m20-project</t>
  </si>
  <si>
    <t>M2O</t>
  </si>
  <si>
    <t>awc</t>
  </si>
  <si>
    <t>atomic-wallet-coin</t>
  </si>
  <si>
    <t>Atomic Wallet Coin</t>
  </si>
  <si>
    <t>city</t>
  </si>
  <si>
    <t>city-coin</t>
  </si>
  <si>
    <t>City Coin</t>
  </si>
  <si>
    <t>404</t>
  </si>
  <si>
    <t>btor</t>
  </si>
  <si>
    <t>bittorium</t>
  </si>
  <si>
    <t>Bittorium</t>
  </si>
  <si>
    <t>ctsc</t>
  </si>
  <si>
    <t>cts-coin</t>
  </si>
  <si>
    <t>CTS Coin</t>
  </si>
  <si>
    <t>pit</t>
  </si>
  <si>
    <t>pitstop</t>
  </si>
  <si>
    <t>PITSTOP</t>
  </si>
  <si>
    <t>vote-coin</t>
  </si>
  <si>
    <t>Vote Coin</t>
  </si>
  <si>
    <t>trybe</t>
  </si>
  <si>
    <t>Trybe</t>
  </si>
  <si>
    <t>hbx</t>
  </si>
  <si>
    <t>hashbx</t>
  </si>
  <si>
    <t>HashBX</t>
  </si>
  <si>
    <t>infiniverse</t>
  </si>
  <si>
    <t>Infiniverse</t>
  </si>
  <si>
    <t>con</t>
  </si>
  <si>
    <t>conun</t>
  </si>
  <si>
    <t>CONUN</t>
  </si>
  <si>
    <t>ante</t>
  </si>
  <si>
    <t>tronbet</t>
  </si>
  <si>
    <t>TRONbet</t>
  </si>
  <si>
    <t>trondice</t>
  </si>
  <si>
    <t>TRONdice</t>
  </si>
  <si>
    <t>txc</t>
  </si>
  <si>
    <t>tenxcoin</t>
  </si>
  <si>
    <t>TenXCoin</t>
  </si>
  <si>
    <t>phl</t>
  </si>
  <si>
    <t>placeh</t>
  </si>
  <si>
    <t>pwc</t>
  </si>
  <si>
    <t>pawcoin</t>
  </si>
  <si>
    <t>PawCoin</t>
  </si>
  <si>
    <t>atr</t>
  </si>
  <si>
    <t>asterion-space</t>
  </si>
  <si>
    <t>Asterion Space</t>
  </si>
  <si>
    <t>slm</t>
  </si>
  <si>
    <t>slimcoin</t>
  </si>
  <si>
    <t>Slimcoin</t>
  </si>
  <si>
    <t>srnt</t>
  </si>
  <si>
    <t>serenity</t>
  </si>
  <si>
    <t>Serenity</t>
  </si>
  <si>
    <t>rey</t>
  </si>
  <si>
    <t>REY</t>
  </si>
  <si>
    <t>gig</t>
  </si>
  <si>
    <t>gigecoin</t>
  </si>
  <si>
    <t>GigEcoin</t>
  </si>
  <si>
    <t>xlmx</t>
  </si>
  <si>
    <t>stellar-classic</t>
  </si>
  <si>
    <t>Stellar Classic</t>
  </si>
  <si>
    <t>sca</t>
  </si>
  <si>
    <t>siaclassic</t>
  </si>
  <si>
    <t>SiaClassic</t>
  </si>
  <si>
    <t>prd</t>
  </si>
  <si>
    <t>paradisecoin</t>
  </si>
  <si>
    <t>ParadiseCoin</t>
  </si>
  <si>
    <t>bxc</t>
  </si>
  <si>
    <t>bonuscloud</t>
  </si>
  <si>
    <t>BonusCloud</t>
  </si>
  <si>
    <t>proxynode</t>
  </si>
  <si>
    <t>Proxynode</t>
  </si>
  <si>
    <t>bitcoin-bull</t>
  </si>
  <si>
    <t>Bitcoin Bull</t>
  </si>
  <si>
    <t>new-retail-coin</t>
  </si>
  <si>
    <t>New Retail Coin</t>
  </si>
  <si>
    <t>dbx</t>
  </si>
  <si>
    <t>DBX</t>
  </si>
  <si>
    <t>flowchaincoin</t>
  </si>
  <si>
    <t>FlowChainCoin</t>
  </si>
  <si>
    <t>pos-coin</t>
  </si>
  <si>
    <t>POS Coin</t>
  </si>
  <si>
    <t>hmk</t>
  </si>
  <si>
    <t>hmk-global-economic-circular</t>
  </si>
  <si>
    <t>HMK Global Economic Circular</t>
  </si>
  <si>
    <t>temco</t>
  </si>
  <si>
    <t>TEMCO</t>
  </si>
  <si>
    <t>rgst</t>
  </si>
  <si>
    <t>rusgas-technology</t>
  </si>
  <si>
    <t>RusGas Technology</t>
  </si>
  <si>
    <t>life-style-chain</t>
  </si>
  <si>
    <t>Life Style Chain</t>
  </si>
  <si>
    <t>bix1901</t>
  </si>
  <si>
    <t>bibox-bond</t>
  </si>
  <si>
    <t>Bibox bond</t>
  </si>
  <si>
    <t>WEBN token</t>
  </si>
  <si>
    <t>neon</t>
  </si>
  <si>
    <t>nucleon</t>
  </si>
  <si>
    <t>Nucleon</t>
  </si>
  <si>
    <t>artcn</t>
  </si>
  <si>
    <t>art-blockchain-token</t>
  </si>
  <si>
    <t>Art Blockchain Token</t>
  </si>
  <si>
    <t>gfun</t>
  </si>
  <si>
    <t>goldfund-ico</t>
  </si>
  <si>
    <t>GOLDFund</t>
  </si>
  <si>
    <t>axl</t>
  </si>
  <si>
    <t>axial</t>
  </si>
  <si>
    <t>AXiaL</t>
  </si>
  <si>
    <t>bnana</t>
  </si>
  <si>
    <t>banana-token</t>
  </si>
  <si>
    <t>Banana Token</t>
  </si>
  <si>
    <t>cfcc</t>
  </si>
  <si>
    <t>cryptofightclub</t>
  </si>
  <si>
    <t>CryptoFightClub</t>
  </si>
  <si>
    <t>gmb</t>
  </si>
  <si>
    <t>GMB</t>
  </si>
  <si>
    <t>plat</t>
  </si>
  <si>
    <t>bitguild</t>
  </si>
  <si>
    <t>BitGuild PLAT</t>
  </si>
  <si>
    <t>tst</t>
  </si>
  <si>
    <t>thunderstone</t>
  </si>
  <si>
    <t>ThunderStone</t>
  </si>
  <si>
    <t>tnx</t>
  </si>
  <si>
    <t>translatix</t>
  </si>
  <si>
    <t>Translatix</t>
  </si>
  <si>
    <t>trco</t>
  </si>
  <si>
    <t>treasure-coin</t>
  </si>
  <si>
    <t>Treasure Coin</t>
  </si>
  <si>
    <t>hosp</t>
  </si>
  <si>
    <t>hospital-coin</t>
  </si>
  <si>
    <t>Hospital Coin</t>
  </si>
  <si>
    <t>vey</t>
  </si>
  <si>
    <t>VEY</t>
  </si>
  <si>
    <t>cybg</t>
  </si>
  <si>
    <t>cybergame</t>
  </si>
  <si>
    <t>Cybergame</t>
  </si>
  <si>
    <t>hvt</t>
  </si>
  <si>
    <t>hirevibes</t>
  </si>
  <si>
    <t>HireVibes</t>
  </si>
  <si>
    <t>huge</t>
  </si>
  <si>
    <t>huge-combine-chain</t>
  </si>
  <si>
    <t>Huge Combine Chain</t>
  </si>
  <si>
    <t>afin</t>
  </si>
  <si>
    <t>afin-coin</t>
  </si>
  <si>
    <t>Afin Coin</t>
  </si>
  <si>
    <t>niko</t>
  </si>
  <si>
    <t>NIKO</t>
  </si>
  <si>
    <t>sdd</t>
  </si>
  <si>
    <t>steadynode</t>
  </si>
  <si>
    <t>SteadyNode</t>
  </si>
  <si>
    <t>txtc</t>
  </si>
  <si>
    <t>trextokenclassic</t>
  </si>
  <si>
    <t>Trextokenclassic</t>
  </si>
  <si>
    <t>mgx</t>
  </si>
  <si>
    <t>megax</t>
  </si>
  <si>
    <t>MegaX</t>
  </si>
  <si>
    <t>pcpie</t>
  </si>
  <si>
    <t>precharge</t>
  </si>
  <si>
    <t>Precharge</t>
  </si>
  <si>
    <t>bchip</t>
  </si>
  <si>
    <t>bluechips-token</t>
  </si>
  <si>
    <t>BLUECHIPS Token</t>
  </si>
  <si>
    <t>traffic-data-coin</t>
  </si>
  <si>
    <t>Traffic Data Coin</t>
  </si>
  <si>
    <t>susu</t>
  </si>
  <si>
    <t>susucoin</t>
  </si>
  <si>
    <t>Susucoin</t>
  </si>
  <si>
    <t>coinzo-token</t>
  </si>
  <si>
    <t>Coinzo Token</t>
  </si>
  <si>
    <t>afg</t>
  </si>
  <si>
    <t>attractive-force-gene</t>
  </si>
  <si>
    <t>AFG Token</t>
  </si>
  <si>
    <t>plg</t>
  </si>
  <si>
    <t>plug</t>
  </si>
  <si>
    <t>Plug</t>
  </si>
  <si>
    <t>m</t>
  </si>
  <si>
    <t>m-chain</t>
  </si>
  <si>
    <t>M Chain</t>
  </si>
  <si>
    <t>sxy</t>
  </si>
  <si>
    <t>sexycam</t>
  </si>
  <si>
    <t>SexyCam</t>
  </si>
  <si>
    <t>existv2</t>
  </si>
  <si>
    <t>existential</t>
  </si>
  <si>
    <t>Existential</t>
  </si>
  <si>
    <t>mrs</t>
  </si>
  <si>
    <t>marginless</t>
  </si>
  <si>
    <t>Marginless</t>
  </si>
  <si>
    <t>rrspace</t>
  </si>
  <si>
    <t>RRSpace</t>
  </si>
  <si>
    <t>et-token</t>
  </si>
  <si>
    <t>EXX Token</t>
  </si>
  <si>
    <t>donut</t>
  </si>
  <si>
    <t>Donut</t>
  </si>
  <si>
    <t>enc</t>
  </si>
  <si>
    <t>enccoin</t>
  </si>
  <si>
    <t>ENCCoin</t>
  </si>
  <si>
    <t>lsr</t>
  </si>
  <si>
    <t>leisurecoin</t>
  </si>
  <si>
    <t>LeisureCoin</t>
  </si>
  <si>
    <t>globatalent</t>
  </si>
  <si>
    <t>Globatalent</t>
  </si>
  <si>
    <t>jic</t>
  </si>
  <si>
    <t>joorschain</t>
  </si>
  <si>
    <t>JoorsChain</t>
  </si>
  <si>
    <t>rcoinchain</t>
  </si>
  <si>
    <t>RcoinChain</t>
  </si>
  <si>
    <t>coindom</t>
  </si>
  <si>
    <t>Stem Cell Coin</t>
  </si>
  <si>
    <t>stb</t>
  </si>
  <si>
    <t>stb-chain</t>
  </si>
  <si>
    <t>STB Chain</t>
  </si>
  <si>
    <t>wrapped-bitcoin</t>
  </si>
  <si>
    <t>Wrapped Bitcoin</t>
  </si>
  <si>
    <t>3dc</t>
  </si>
  <si>
    <t>project-districts</t>
  </si>
  <si>
    <t>3DCoin</t>
  </si>
  <si>
    <t>xgold</t>
  </si>
  <si>
    <t>xgoldcoin</t>
  </si>
  <si>
    <t>XGOLDCOIN</t>
  </si>
  <si>
    <t>mur</t>
  </si>
  <si>
    <t>murmur</t>
  </si>
  <si>
    <t>Murmur</t>
  </si>
  <si>
    <t>iway</t>
  </si>
  <si>
    <t>influway</t>
  </si>
  <si>
    <t>InfluWay</t>
  </si>
  <si>
    <t>inx</t>
  </si>
  <si>
    <t>inmax</t>
  </si>
  <si>
    <t>InMax</t>
  </si>
  <si>
    <t>xspc</t>
  </si>
  <si>
    <t>spectresecuritycoin</t>
  </si>
  <si>
    <t>SpectreSecurityCoin</t>
  </si>
  <si>
    <t>invc</t>
  </si>
  <si>
    <t>investcoin</t>
  </si>
  <si>
    <t>Investcoin</t>
  </si>
  <si>
    <t>tpt</t>
  </si>
  <si>
    <t>token-pocket</t>
  </si>
  <si>
    <t>Token Pocket</t>
  </si>
  <si>
    <t>mixsystem</t>
  </si>
  <si>
    <t>Mixsystem</t>
  </si>
  <si>
    <t>swoco</t>
  </si>
  <si>
    <t>SWOCO</t>
  </si>
  <si>
    <t>liquid</t>
  </si>
  <si>
    <t>liquidwave</t>
  </si>
  <si>
    <t>LiquidWave</t>
  </si>
  <si>
    <t>groo</t>
  </si>
  <si>
    <t>groocoin</t>
  </si>
  <si>
    <t>Groocoin</t>
  </si>
  <si>
    <t>lac</t>
  </si>
  <si>
    <t>luxalpa</t>
  </si>
  <si>
    <t>LuxAlpa</t>
  </si>
  <si>
    <t>mnrri</t>
  </si>
  <si>
    <t>minerri</t>
  </si>
  <si>
    <t>MINERRI</t>
  </si>
  <si>
    <t>gr1</t>
  </si>
  <si>
    <t>girauno</t>
  </si>
  <si>
    <t>Girauno</t>
  </si>
  <si>
    <t>bck</t>
  </si>
  <si>
    <t>bitcoin-king</t>
  </si>
  <si>
    <t>Bitcoin King</t>
  </si>
  <si>
    <t>nfc</t>
  </si>
  <si>
    <t>nofakecoin</t>
  </si>
  <si>
    <t>NoFakeCoin</t>
  </si>
  <si>
    <t>fes</t>
  </si>
  <si>
    <t>fes-chain</t>
  </si>
  <si>
    <t>FES chain</t>
  </si>
  <si>
    <t>jct</t>
  </si>
  <si>
    <t>japan-content-token</t>
  </si>
  <si>
    <t>Japan Content Token</t>
  </si>
  <si>
    <t>king</t>
  </si>
  <si>
    <t>pokerking</t>
  </si>
  <si>
    <t>PokerKing</t>
  </si>
  <si>
    <t>eosmax</t>
  </si>
  <si>
    <t>EOSMax</t>
  </si>
  <si>
    <t>labx</t>
  </si>
  <si>
    <t>stakinglab</t>
  </si>
  <si>
    <t>Stakinglab</t>
  </si>
  <si>
    <t>newdex-token</t>
  </si>
  <si>
    <t>Newdex Token</t>
  </si>
  <si>
    <t>halo</t>
  </si>
  <si>
    <t>halo-platform</t>
  </si>
  <si>
    <t>Halo Platform</t>
  </si>
  <si>
    <t>messengerbank</t>
  </si>
  <si>
    <t>MessengerBank</t>
  </si>
  <si>
    <t>pti</t>
  </si>
  <si>
    <t>paytomat</t>
  </si>
  <si>
    <t>Paytomat</t>
  </si>
  <si>
    <t>bhp</t>
  </si>
  <si>
    <t>blockchain-of-hash-power</t>
  </si>
  <si>
    <t>Blockchain of Hash Power</t>
  </si>
  <si>
    <t>seek</t>
  </si>
  <si>
    <t>Seek</t>
  </si>
  <si>
    <t>mev</t>
  </si>
  <si>
    <t>royal-online-vegas</t>
  </si>
  <si>
    <t>Royal Online Vegas</t>
  </si>
  <si>
    <t>coa</t>
  </si>
  <si>
    <t>volcanomae</t>
  </si>
  <si>
    <t>Volcanomae</t>
  </si>
  <si>
    <t>FortKnoxster</t>
  </si>
  <si>
    <t>owc</t>
  </si>
  <si>
    <t>oduwa-coin</t>
  </si>
  <si>
    <t>Oduwa Coin</t>
  </si>
  <si>
    <t>abc-chain</t>
  </si>
  <si>
    <t>ABC Chain</t>
  </si>
  <si>
    <t>kaya</t>
  </si>
  <si>
    <t>kaya-token</t>
  </si>
  <si>
    <t>KAYA Token</t>
  </si>
  <si>
    <t>xbase</t>
  </si>
  <si>
    <t>eterbase</t>
  </si>
  <si>
    <t>ETERBASE</t>
  </si>
  <si>
    <t>luxure-global-citizen</t>
  </si>
  <si>
    <t>Luxure Global Citizen</t>
  </si>
  <si>
    <t>ecte</t>
  </si>
  <si>
    <t>eurocoinpay</t>
  </si>
  <si>
    <t>Eurocoinpay</t>
  </si>
  <si>
    <t>moneynet</t>
  </si>
  <si>
    <t>Moneynet</t>
  </si>
  <si>
    <t>dfc</t>
  </si>
  <si>
    <t>digifinex-cash</t>
  </si>
  <si>
    <t>DigiFinex Cash</t>
  </si>
  <si>
    <t>tko</t>
  </si>
  <si>
    <t>takeoff-centre</t>
  </si>
  <si>
    <t>TakeOff Centre</t>
  </si>
  <si>
    <t>ttp</t>
  </si>
  <si>
    <t>trent</t>
  </si>
  <si>
    <t>Trent</t>
  </si>
  <si>
    <t>hyn</t>
  </si>
  <si>
    <t>hyperion</t>
  </si>
  <si>
    <t>Hyperion</t>
  </si>
  <si>
    <t>gmbc</t>
  </si>
  <si>
    <t>gamblica</t>
  </si>
  <si>
    <t>Gamblica</t>
  </si>
  <si>
    <t>fn</t>
  </si>
  <si>
    <t>filenet</t>
  </si>
  <si>
    <t>Filenet</t>
  </si>
  <si>
    <t>ridl</t>
  </si>
  <si>
    <t>scatter</t>
  </si>
  <si>
    <t>Scatter</t>
  </si>
  <si>
    <t>myanmar-gold-coin</t>
  </si>
  <si>
    <t>Myanmar Gold Coin</t>
  </si>
  <si>
    <t>wlo</t>
  </si>
  <si>
    <t>wollo</t>
  </si>
  <si>
    <t>WOLLO</t>
  </si>
  <si>
    <t>work</t>
  </si>
  <si>
    <t>aworker</t>
  </si>
  <si>
    <t>Aworker</t>
  </si>
  <si>
    <t>boscore</t>
  </si>
  <si>
    <t>BOSCore</t>
  </si>
  <si>
    <t>cryptfillcoin</t>
  </si>
  <si>
    <t>CryptFillCoin</t>
  </si>
  <si>
    <t>untd</t>
  </si>
  <si>
    <t>unt-chain</t>
  </si>
  <si>
    <t>UNT Chain</t>
  </si>
  <si>
    <t>dbt</t>
  </si>
  <si>
    <t>datbit</t>
  </si>
  <si>
    <t>Datbit</t>
  </si>
  <si>
    <t>elac</t>
  </si>
  <si>
    <t>elamachain</t>
  </si>
  <si>
    <t>ELAMACHAIN</t>
  </si>
  <si>
    <t>ndt</t>
  </si>
  <si>
    <t>ndex-network-coin</t>
  </si>
  <si>
    <t>nDEX Network Coin</t>
  </si>
  <si>
    <t>orm</t>
  </si>
  <si>
    <t>orium</t>
  </si>
  <si>
    <t>ORIUM</t>
  </si>
  <si>
    <t>bmn</t>
  </si>
  <si>
    <t>bluemn</t>
  </si>
  <si>
    <t>BlueMN</t>
  </si>
  <si>
    <t>xcy</t>
  </si>
  <si>
    <t>cypruscoin</t>
  </si>
  <si>
    <t>CyprusCoin</t>
  </si>
  <si>
    <t>extremebtc</t>
  </si>
  <si>
    <t>ExtremeBTC</t>
  </si>
  <si>
    <t>mnl</t>
  </si>
  <si>
    <t>mineral-chain</t>
  </si>
  <si>
    <t>Mineral Chain</t>
  </si>
  <si>
    <t>ske</t>
  </si>
  <si>
    <t>super-keep-token</t>
  </si>
  <si>
    <t>Super Keep Token</t>
  </si>
  <si>
    <t>iovc</t>
  </si>
  <si>
    <t>internet-of-vehicles-coins</t>
  </si>
  <si>
    <t>Internet of Vehicles Coins</t>
  </si>
  <si>
    <t>wcdc</t>
  </si>
  <si>
    <t>world-credit-diamond-coin</t>
  </si>
  <si>
    <t>World Credit Diamond Coin</t>
  </si>
  <si>
    <t>18c</t>
  </si>
  <si>
    <t>block-18</t>
  </si>
  <si>
    <t>Block 18</t>
  </si>
  <si>
    <t>ytb</t>
  </si>
  <si>
    <t>youtubecoin</t>
  </si>
  <si>
    <t>YouTubeCoin</t>
  </si>
  <si>
    <t>fcc</t>
  </si>
  <si>
    <t>fivecolorscoin</t>
  </si>
  <si>
    <t>FiveColorsCoin</t>
  </si>
  <si>
    <t>iftc</t>
  </si>
  <si>
    <t>internet-fintech-coin</t>
  </si>
  <si>
    <t>Internet Fintech Coin</t>
  </si>
  <si>
    <t>chatbit</t>
  </si>
  <si>
    <t>Chatbit</t>
  </si>
  <si>
    <t>CAC</t>
  </si>
  <si>
    <t>coinall-token</t>
  </si>
  <si>
    <t>CoinAll Token</t>
  </si>
  <si>
    <t>sut</t>
  </si>
  <si>
    <t>suapp</t>
  </si>
  <si>
    <t>SUAPP</t>
  </si>
  <si>
    <t>pke</t>
  </si>
  <si>
    <t>poker-eos</t>
  </si>
  <si>
    <t>Poker EOS</t>
  </si>
  <si>
    <t>netm</t>
  </si>
  <si>
    <t>infinitemesh-token</t>
  </si>
  <si>
    <t>NewIntelTechMedia</t>
  </si>
  <si>
    <t>btl</t>
  </si>
  <si>
    <t>bitlong</t>
  </si>
  <si>
    <t>Bitlong</t>
  </si>
  <si>
    <t>fast</t>
  </si>
  <si>
    <t>Fast</t>
  </si>
  <si>
    <t>enbank</t>
  </si>
  <si>
    <t>ENBank</t>
  </si>
  <si>
    <t>tob</t>
  </si>
  <si>
    <t>tobet</t>
  </si>
  <si>
    <t>ToBet</t>
  </si>
  <si>
    <t>gad</t>
  </si>
  <si>
    <t>garuda-token</t>
  </si>
  <si>
    <t>Garuda Token</t>
  </si>
  <si>
    <t>ftb</t>
  </si>
  <si>
    <t>feitebi</t>
  </si>
  <si>
    <t>Feitebi</t>
  </si>
  <si>
    <t>hn</t>
  </si>
  <si>
    <t>hellenic-node</t>
  </si>
  <si>
    <t>Hellenic Node</t>
  </si>
  <si>
    <t>yb</t>
  </si>
  <si>
    <t>YB</t>
  </si>
  <si>
    <t>cryptomarketcloud</t>
  </si>
  <si>
    <t>CryptoMarketCloud</t>
  </si>
  <si>
    <t>hsb</t>
  </si>
  <si>
    <t>hashbyte</t>
  </si>
  <si>
    <t>HashByte</t>
  </si>
  <si>
    <t>vsys</t>
  </si>
  <si>
    <t>v-systems</t>
  </si>
  <si>
    <t>V Systems</t>
  </si>
  <si>
    <t>bsb</t>
  </si>
  <si>
    <t>bitwin</t>
  </si>
  <si>
    <t>Bitwin</t>
  </si>
  <si>
    <t>bitcoin-rhodium</t>
  </si>
  <si>
    <t>Bitcoin Rhodium</t>
  </si>
  <si>
    <t>blockclick</t>
  </si>
  <si>
    <t>BlockClick</t>
  </si>
  <si>
    <t>cro</t>
  </si>
  <si>
    <t>crypto-com-chain</t>
  </si>
  <si>
    <t>Crypto.com Chain</t>
  </si>
  <si>
    <t>bora</t>
  </si>
  <si>
    <t>BORA</t>
  </si>
  <si>
    <t>wsc</t>
  </si>
  <si>
    <t>wesing-coin</t>
  </si>
  <si>
    <t>WeSing Coin</t>
  </si>
  <si>
    <t>tcnx</t>
  </si>
  <si>
    <t>tercet-network</t>
  </si>
  <si>
    <t>Tercet Network</t>
  </si>
  <si>
    <t>ebsp</t>
  </si>
  <si>
    <t>ebsp-token</t>
  </si>
  <si>
    <t>EBSP Token</t>
  </si>
  <si>
    <t>ovc</t>
  </si>
  <si>
    <t>ovcode</t>
  </si>
  <si>
    <t>OVCODE</t>
  </si>
  <si>
    <t>qtes</t>
  </si>
  <si>
    <t>QTES</t>
  </si>
  <si>
    <t>izi</t>
  </si>
  <si>
    <t>izichain</t>
  </si>
  <si>
    <t>IZIChain</t>
  </si>
  <si>
    <t>bithereum</t>
  </si>
  <si>
    <t>Bithereum</t>
  </si>
  <si>
    <t>MVL</t>
  </si>
  <si>
    <t>rif</t>
  </si>
  <si>
    <t>rif-token</t>
  </si>
  <si>
    <t>RIF Token</t>
  </si>
  <si>
    <t>crv</t>
  </si>
  <si>
    <t>crowdvilla</t>
  </si>
  <si>
    <t>Crowdvilla Ownership</t>
  </si>
  <si>
    <t>hx</t>
  </si>
  <si>
    <t>hyperexchange</t>
  </si>
  <si>
    <t>HyperExchange</t>
  </si>
  <si>
    <t>voy</t>
  </si>
  <si>
    <t>voyage</t>
  </si>
  <si>
    <t>Voyage</t>
  </si>
  <si>
    <t>only</t>
  </si>
  <si>
    <t>onlychain</t>
  </si>
  <si>
    <t>OnlyChain</t>
  </si>
  <si>
    <t>android-chain</t>
  </si>
  <si>
    <t>Android chain</t>
  </si>
  <si>
    <t>watb</t>
  </si>
  <si>
    <t>whalechain</t>
  </si>
  <si>
    <t>WhaleChain</t>
  </si>
  <si>
    <t>pla</t>
  </si>
  <si>
    <t>playchip</t>
  </si>
  <si>
    <t>PlayChip</t>
  </si>
  <si>
    <t>atnl</t>
  </si>
  <si>
    <t>atunala-token</t>
  </si>
  <si>
    <t>Atunala Token</t>
  </si>
  <si>
    <t>blockchain-to-application</t>
  </si>
  <si>
    <t>Blockchain to application</t>
  </si>
  <si>
    <t>tycoon-global</t>
  </si>
  <si>
    <t>Tycoon Global</t>
  </si>
  <si>
    <t>opx</t>
  </si>
  <si>
    <t>opes-protocol</t>
  </si>
  <si>
    <t>Opes Protocol</t>
  </si>
  <si>
    <t>tico</t>
  </si>
  <si>
    <t>topinvestmentcoin</t>
  </si>
  <si>
    <t>Topinvestmentcoin</t>
  </si>
  <si>
    <t>snpc</t>
  </si>
  <si>
    <t>snapparazzi</t>
  </si>
  <si>
    <t>Snapparazzi</t>
  </si>
  <si>
    <t>mte</t>
  </si>
  <si>
    <t>mesteam</t>
  </si>
  <si>
    <t>Mesteam</t>
  </si>
  <si>
    <t>clg</t>
  </si>
  <si>
    <t>collegicoin</t>
  </si>
  <si>
    <t>Collegicoin</t>
  </si>
  <si>
    <t>neodt</t>
  </si>
  <si>
    <t>neodiamond</t>
  </si>
  <si>
    <t>Neodiamond</t>
  </si>
  <si>
    <t>c4l</t>
  </si>
  <si>
    <t>crypto4like</t>
  </si>
  <si>
    <t>Crypto4Like</t>
  </si>
  <si>
    <t>vice</t>
  </si>
  <si>
    <t>Vice</t>
  </si>
  <si>
    <t>cir</t>
  </si>
  <si>
    <t>ciredo</t>
  </si>
  <si>
    <t>Ciredo</t>
  </si>
  <si>
    <t>odin-blockchain</t>
  </si>
  <si>
    <t>Odin Blockchain</t>
  </si>
  <si>
    <t>cam</t>
  </si>
  <si>
    <t>consumption-avatar-matrix</t>
  </si>
  <si>
    <t>Consumption Avatar Matrix</t>
  </si>
  <si>
    <t>hex</t>
  </si>
  <si>
    <t>health-evolution-on-x-blockchain</t>
  </si>
  <si>
    <t>Health Evolution on X.blockchain</t>
  </si>
  <si>
    <t>jmt</t>
  </si>
  <si>
    <t>jmtime</t>
  </si>
  <si>
    <t>JMTIME</t>
  </si>
  <si>
    <t>ine</t>
  </si>
  <si>
    <t>intellishare</t>
  </si>
  <si>
    <t>IntelliShare</t>
  </si>
  <si>
    <t>octus</t>
  </si>
  <si>
    <t>Octus</t>
  </si>
  <si>
    <t>rea</t>
  </si>
  <si>
    <t>reactor</t>
  </si>
  <si>
    <t>Reactor</t>
  </si>
  <si>
    <t>sme</t>
  </si>
  <si>
    <t>sme-banking-platform</t>
  </si>
  <si>
    <t>SME Banking Platform</t>
  </si>
  <si>
    <t>motion-one</t>
  </si>
  <si>
    <t>Motion One</t>
  </si>
  <si>
    <t>plair</t>
  </si>
  <si>
    <t>Plair</t>
  </si>
  <si>
    <t>btgn</t>
  </si>
  <si>
    <t>bitre-mining</t>
  </si>
  <si>
    <t>Bitre Mining</t>
  </si>
  <si>
    <t>pbc</t>
  </si>
  <si>
    <t>parinita-bansode-coin</t>
  </si>
  <si>
    <t>Parinita Bansode Coin</t>
  </si>
  <si>
    <t>xfc</t>
  </si>
  <si>
    <t>football-coin</t>
  </si>
  <si>
    <t>Football Coin</t>
  </si>
  <si>
    <t>trvc</t>
  </si>
  <si>
    <t>thrivechain</t>
  </si>
  <si>
    <t>ThriveChain</t>
  </si>
  <si>
    <t>fat</t>
  </si>
  <si>
    <t>fatcoin</t>
  </si>
  <si>
    <t>Fatcoin</t>
  </si>
  <si>
    <t>Proteania</t>
  </si>
  <si>
    <t>gent</t>
  </si>
  <si>
    <t>genesis-token</t>
  </si>
  <si>
    <t>Genesis Token</t>
  </si>
  <si>
    <t>zpay</t>
  </si>
  <si>
    <t>zantepay</t>
  </si>
  <si>
    <t>Zantepay</t>
  </si>
  <si>
    <t>gxi</t>
  </si>
  <si>
    <t>genexi</t>
  </si>
  <si>
    <t>Genexi</t>
  </si>
  <si>
    <t>jrc</t>
  </si>
  <si>
    <t>finchain</t>
  </si>
  <si>
    <t>FinChain</t>
  </si>
  <si>
    <t>aen</t>
  </si>
  <si>
    <t>aenco</t>
  </si>
  <si>
    <t>Aenco</t>
  </si>
  <si>
    <t>dogz</t>
  </si>
  <si>
    <t>Dogz</t>
  </si>
  <si>
    <t>lpt</t>
  </si>
  <si>
    <t>livepeer</t>
  </si>
  <si>
    <t>Livepeer</t>
  </si>
  <si>
    <t>co2</t>
  </si>
  <si>
    <t>climatecoin</t>
  </si>
  <si>
    <t>Climatecoin</t>
  </si>
  <si>
    <t>dmhco</t>
  </si>
  <si>
    <t>daniel-mark-harrison-company</t>
  </si>
  <si>
    <t>Daniel Mark Harrison &amp; Company</t>
  </si>
  <si>
    <t>BoolBerry</t>
  </si>
  <si>
    <t>it</t>
  </si>
  <si>
    <t>idc-token</t>
  </si>
  <si>
    <t>IDC Token</t>
  </si>
  <si>
    <t>clap-clap-token</t>
  </si>
  <si>
    <t>Clap Clap Token</t>
  </si>
  <si>
    <t>clx</t>
  </si>
  <si>
    <t>cryptolux</t>
  </si>
  <si>
    <t>CryptoLux</t>
  </si>
  <si>
    <t>sfx</t>
  </si>
  <si>
    <t>safex-cash</t>
  </si>
  <si>
    <t>Safex Cash</t>
  </si>
  <si>
    <t>btsx</t>
  </si>
  <si>
    <t>bitsexcoin</t>
  </si>
  <si>
    <t>BitsexCoin</t>
  </si>
  <si>
    <t>sprtz</t>
  </si>
  <si>
    <t>spritzcoin</t>
  </si>
  <si>
    <t>SpritzCoin</t>
  </si>
  <si>
    <t>npay</t>
  </si>
  <si>
    <t>npay-network</t>
  </si>
  <si>
    <t>NPay Network</t>
  </si>
  <si>
    <t>pltc</t>
  </si>
  <si>
    <t>platoncoin</t>
  </si>
  <si>
    <t>PlatonCoin</t>
  </si>
  <si>
    <t>tchain</t>
  </si>
  <si>
    <t>Tchain</t>
  </si>
  <si>
    <t>alti</t>
  </si>
  <si>
    <t>altillycoin</t>
  </si>
  <si>
    <t>AltillyCoin</t>
  </si>
  <si>
    <t>zttl</t>
  </si>
  <si>
    <t>zettelkasten</t>
  </si>
  <si>
    <t>Zettelkasten</t>
  </si>
  <si>
    <t>hedg</t>
  </si>
  <si>
    <t>hedgetrade</t>
  </si>
  <si>
    <t>HedgeTrade</t>
  </si>
  <si>
    <t>vgc</t>
  </si>
  <si>
    <t>videogamescoin</t>
  </si>
  <si>
    <t>VideoGamesCoin</t>
  </si>
  <si>
    <t>pala</t>
  </si>
  <si>
    <t>palatrx</t>
  </si>
  <si>
    <t>PalaTrx</t>
  </si>
  <si>
    <t>ohc</t>
  </si>
  <si>
    <t>ohwe</t>
  </si>
  <si>
    <t>OHWE</t>
  </si>
  <si>
    <t>ng</t>
  </si>
  <si>
    <t>ngin</t>
  </si>
  <si>
    <t>Ngin</t>
  </si>
  <si>
    <t>cent</t>
  </si>
  <si>
    <t>centercoin</t>
  </si>
  <si>
    <t>CENTERCOIN</t>
  </si>
  <si>
    <t>IDA</t>
  </si>
  <si>
    <t>iqf</t>
  </si>
  <si>
    <t>iqf-token</t>
  </si>
  <si>
    <t>IQF Token</t>
  </si>
  <si>
    <t>cadeos</t>
  </si>
  <si>
    <t>CADEOS</t>
  </si>
  <si>
    <t>tnpc</t>
  </si>
  <si>
    <t>the-new-public-coin</t>
  </si>
  <si>
    <t>THE NEW PUBLIC COIN</t>
  </si>
  <si>
    <t>orbt</t>
  </si>
  <si>
    <t>orbise10</t>
  </si>
  <si>
    <t>Orbise10</t>
  </si>
  <si>
    <t>gmci</t>
  </si>
  <si>
    <t>game-city</t>
  </si>
  <si>
    <t>Game City</t>
  </si>
  <si>
    <t>custom-contract-network</t>
  </si>
  <si>
    <t>Custom contract network</t>
  </si>
  <si>
    <t>db</t>
  </si>
  <si>
    <t>dininb</t>
  </si>
  <si>
    <t>cnsc</t>
  </si>
  <si>
    <t>crown-service-coin</t>
  </si>
  <si>
    <t>Crown Service Coin</t>
  </si>
  <si>
    <t>wbi</t>
  </si>
  <si>
    <t>worbli</t>
  </si>
  <si>
    <t>WORBLI</t>
  </si>
  <si>
    <t>opq</t>
  </si>
  <si>
    <t>opacity</t>
  </si>
  <si>
    <t>Opacity</t>
  </si>
  <si>
    <t>lml</t>
  </si>
  <si>
    <t>lisk-machine-learning</t>
  </si>
  <si>
    <t>Lisk Machine Learning</t>
  </si>
  <si>
    <t>pxg</t>
  </si>
  <si>
    <t>playgame</t>
  </si>
  <si>
    <t>PlayGame</t>
  </si>
  <si>
    <t>crowd</t>
  </si>
  <si>
    <t>crowdpoint-token</t>
  </si>
  <si>
    <t>Crowdvilla Point</t>
  </si>
  <si>
    <t>trongold</t>
  </si>
  <si>
    <t>TRONGOLD</t>
  </si>
  <si>
    <t>rxcc</t>
  </si>
  <si>
    <t>rxccryptofreedomtoken</t>
  </si>
  <si>
    <t>RXCCryptofreedomToken</t>
  </si>
  <si>
    <t>lxmt</t>
  </si>
  <si>
    <t>luxurium</t>
  </si>
  <si>
    <t>Luxurium</t>
  </si>
  <si>
    <t>sdz</t>
  </si>
  <si>
    <t>sandianzhong</t>
  </si>
  <si>
    <t>SanDianZhong</t>
  </si>
  <si>
    <t>vtm</t>
  </si>
  <si>
    <t>victorieum</t>
  </si>
  <si>
    <t>Victorieum</t>
  </si>
  <si>
    <t>emont</t>
  </si>
  <si>
    <t>etheremontoken</t>
  </si>
  <si>
    <t>EtheremonToken</t>
  </si>
  <si>
    <t>btrs</t>
  </si>
  <si>
    <t>bitball-treasure</t>
  </si>
  <si>
    <t>Bitball Treasure</t>
  </si>
  <si>
    <t>shvr</t>
  </si>
  <si>
    <t>shivers</t>
  </si>
  <si>
    <t>Shivers</t>
  </si>
  <si>
    <t>fusionchain</t>
  </si>
  <si>
    <t>Fusionchain</t>
  </si>
  <si>
    <t>xwo</t>
  </si>
  <si>
    <t>wooshcoin-io</t>
  </si>
  <si>
    <t>WooshCoin</t>
  </si>
  <si>
    <t>xrpc</t>
  </si>
  <si>
    <t>xrp-classic</t>
  </si>
  <si>
    <t>XRP Classic</t>
  </si>
  <si>
    <t>fwy</t>
  </si>
  <si>
    <t>fairway</t>
  </si>
  <si>
    <t>Fairway</t>
  </si>
  <si>
    <t>c25</t>
  </si>
  <si>
    <t>c25-platform</t>
  </si>
  <si>
    <t>C25 Platform</t>
  </si>
  <si>
    <t>pop-chest-token</t>
  </si>
  <si>
    <t>Pop Chest Token</t>
  </si>
  <si>
    <t>airdrop</t>
  </si>
  <si>
    <t>airdrop-token</t>
  </si>
  <si>
    <t>Airdrop Token</t>
  </si>
  <si>
    <t>priorityex</t>
  </si>
  <si>
    <t>PriorityEx</t>
  </si>
  <si>
    <t>tronwin</t>
  </si>
  <si>
    <t>TronWin</t>
  </si>
  <si>
    <t>tronfun-token</t>
  </si>
  <si>
    <t>TronFun Token</t>
  </si>
  <si>
    <t>ccp</t>
  </si>
  <si>
    <t>cryptocoinpay</t>
  </si>
  <si>
    <t>CryptoCoinPay</t>
  </si>
  <si>
    <t>dicebet</t>
  </si>
  <si>
    <t>DiceBet</t>
  </si>
  <si>
    <t>contents-protocol</t>
  </si>
  <si>
    <t>Contents Protocol</t>
  </si>
  <si>
    <t>twj</t>
  </si>
  <si>
    <t>tronweeklyjournal</t>
  </si>
  <si>
    <t>TronWeeklyJournal</t>
  </si>
  <si>
    <t>filecash</t>
  </si>
  <si>
    <t>FileCash</t>
  </si>
  <si>
    <t>scec</t>
  </si>
  <si>
    <t>super-carbon-exchange-coin</t>
  </si>
  <si>
    <t>Super Carbon Exchange Coin</t>
  </si>
  <si>
    <t>utd</t>
  </si>
  <si>
    <t>airdrop-united</t>
  </si>
  <si>
    <t>Airdrop United</t>
  </si>
  <si>
    <t>xbr</t>
  </si>
  <si>
    <t>uzz</t>
  </si>
  <si>
    <t>azuras</t>
  </si>
  <si>
    <t>UZURAS</t>
  </si>
  <si>
    <t>agm</t>
  </si>
  <si>
    <t>argoneum</t>
  </si>
  <si>
    <t>Argoneum</t>
  </si>
  <si>
    <t>kty</t>
  </si>
  <si>
    <t>kitty-coin</t>
  </si>
  <si>
    <t>Kitty Coin</t>
  </si>
  <si>
    <t>qbx</t>
  </si>
  <si>
    <t>qiibee</t>
  </si>
  <si>
    <t>bearchain</t>
  </si>
  <si>
    <t>BearChain</t>
  </si>
  <si>
    <t>tup</t>
  </si>
  <si>
    <t>tenup</t>
  </si>
  <si>
    <t>Tenup</t>
  </si>
  <si>
    <t>bst</t>
  </si>
  <si>
    <t>bitsten-token</t>
  </si>
  <si>
    <t>Bitsten Token</t>
  </si>
  <si>
    <t>bsh</t>
  </si>
  <si>
    <t>bitcoin-stash</t>
  </si>
  <si>
    <t>Bitcoin Stash</t>
  </si>
  <si>
    <t>eyco</t>
  </si>
  <si>
    <t>eyco-coin</t>
  </si>
  <si>
    <t>Eyco Coin</t>
  </si>
  <si>
    <t>cab</t>
  </si>
  <si>
    <t>cabox</t>
  </si>
  <si>
    <t>CABox</t>
  </si>
  <si>
    <t>OpenGram</t>
  </si>
  <si>
    <t>ztx</t>
  </si>
  <si>
    <t>zulu-republic-token</t>
  </si>
  <si>
    <t>Zulu Republic Token</t>
  </si>
  <si>
    <t>aropa</t>
  </si>
  <si>
    <t>Aropa</t>
  </si>
  <si>
    <t>onot</t>
  </si>
  <si>
    <t>ono</t>
  </si>
  <si>
    <t>ONO</t>
  </si>
  <si>
    <t>sntvt</t>
  </si>
  <si>
    <t>sentivate</t>
  </si>
  <si>
    <t>Sentivate</t>
  </si>
  <si>
    <t>bengo</t>
  </si>
  <si>
    <t>bengoshi-coin</t>
  </si>
  <si>
    <t>BENGOSHI COIN</t>
  </si>
  <si>
    <t>haz</t>
  </si>
  <si>
    <t>hazza</t>
  </si>
  <si>
    <t>Hazza</t>
  </si>
  <si>
    <t>xycc</t>
  </si>
  <si>
    <t>xycchain</t>
  </si>
  <si>
    <t>XYCChain</t>
  </si>
  <si>
    <t>ght</t>
  </si>
  <si>
    <t>groovyhooman</t>
  </si>
  <si>
    <t>GroovyHooman</t>
  </si>
  <si>
    <t>p2p</t>
  </si>
  <si>
    <t>p2pcoin</t>
  </si>
  <si>
    <t>P2PCOIN</t>
  </si>
  <si>
    <t>dimusd</t>
  </si>
  <si>
    <t>dim-currency</t>
  </si>
  <si>
    <t>DIM Currency</t>
  </si>
  <si>
    <t>orox</t>
  </si>
  <si>
    <t>cointorox</t>
  </si>
  <si>
    <t>Cointorox</t>
  </si>
  <si>
    <t>ltk</t>
  </si>
  <si>
    <t>litecoin-token</t>
  </si>
  <si>
    <t>Litecoin Token</t>
  </si>
  <si>
    <t>pew</t>
  </si>
  <si>
    <t>brofist-coin</t>
  </si>
  <si>
    <t>Brofist Coin</t>
  </si>
  <si>
    <t>quaestor</t>
  </si>
  <si>
    <t>Quaestor</t>
  </si>
  <si>
    <t>inrdc</t>
  </si>
  <si>
    <t>INRDC</t>
  </si>
  <si>
    <t>brainmab</t>
  </si>
  <si>
    <t>Brainmab</t>
  </si>
  <si>
    <t>btcbz</t>
  </si>
  <si>
    <t>btc-biz</t>
  </si>
  <si>
    <t>BTC BIZ</t>
  </si>
  <si>
    <t>dzc</t>
  </si>
  <si>
    <t>d-zone-coin</t>
  </si>
  <si>
    <t>D-ZONE COIN</t>
  </si>
  <si>
    <t>cot</t>
  </si>
  <si>
    <t>cotrader</t>
  </si>
  <si>
    <t>CoTrader</t>
  </si>
  <si>
    <t>gdct</t>
  </si>
  <si>
    <t>GDCT</t>
  </si>
  <si>
    <t>sternium-huge-elligence</t>
  </si>
  <si>
    <t>Sternium Huge Elligence</t>
  </si>
  <si>
    <t>tkc</t>
  </si>
  <si>
    <t>tan-ke</t>
  </si>
  <si>
    <t>TAN-KE</t>
  </si>
  <si>
    <t>zks</t>
  </si>
  <si>
    <t>ZKS</t>
  </si>
  <si>
    <t>treasure-financial-coin</t>
  </si>
  <si>
    <t>Treasure Financial Coin</t>
  </si>
  <si>
    <t>fiii</t>
  </si>
  <si>
    <t>Fiii</t>
  </si>
  <si>
    <t>4xb</t>
  </si>
  <si>
    <t>4xbit</t>
  </si>
  <si>
    <t>4xBit</t>
  </si>
  <si>
    <t>rya</t>
  </si>
  <si>
    <t>ryacoin</t>
  </si>
  <si>
    <t>RYAcoin</t>
  </si>
  <si>
    <t>qcss</t>
  </si>
  <si>
    <t>quality-control-safety-system</t>
  </si>
  <si>
    <t>Quality Control Safety System</t>
  </si>
  <si>
    <t>health-retail-chain</t>
  </si>
  <si>
    <t>Health Retail Chain</t>
  </si>
  <si>
    <t>bwb</t>
  </si>
  <si>
    <t>bw-token</t>
  </si>
  <si>
    <t>Bit World Token</t>
  </si>
  <si>
    <t>hjig</t>
  </si>
  <si>
    <t>hjig-chain</t>
  </si>
  <si>
    <t>HJIG chain</t>
  </si>
  <si>
    <t>kuky</t>
  </si>
  <si>
    <t>kuky-star</t>
  </si>
  <si>
    <t>Kuky Star</t>
  </si>
  <si>
    <t>IFX</t>
  </si>
  <si>
    <t>cdr</t>
  </si>
  <si>
    <t>communication-development-resources-token</t>
  </si>
  <si>
    <t>Communication Development Resources Token</t>
  </si>
  <si>
    <t>tbtz</t>
  </si>
  <si>
    <t>tebit-entertainment-digital-assets</t>
  </si>
  <si>
    <t>Tebit Entertainment Digital Assets</t>
  </si>
  <si>
    <t>eos-btc</t>
  </si>
  <si>
    <t>EOS BTC</t>
  </si>
  <si>
    <t>xblocks</t>
  </si>
  <si>
    <t>XBlocks</t>
  </si>
  <si>
    <t>tbc</t>
  </si>
  <si>
    <t>trade-bot-coin</t>
  </si>
  <si>
    <t>Trade Bot Coin</t>
  </si>
  <si>
    <t>BEN</t>
  </si>
  <si>
    <t>veo</t>
  </si>
  <si>
    <t>amoveo</t>
  </si>
  <si>
    <t>Amoveo</t>
  </si>
  <si>
    <t>aep</t>
  </si>
  <si>
    <t>agricultural-ecology-protocol</t>
  </si>
  <si>
    <t>Agricultural Ecology Protocol</t>
  </si>
  <si>
    <t>lili</t>
  </si>
  <si>
    <t>lili-coin</t>
  </si>
  <si>
    <t>LILI COIN</t>
  </si>
  <si>
    <t>cctime</t>
  </si>
  <si>
    <t>CCTime</t>
  </si>
  <si>
    <t>gldr</t>
  </si>
  <si>
    <t>golder-coin</t>
  </si>
  <si>
    <t>Golder Coin</t>
  </si>
  <si>
    <t>mcs</t>
  </si>
  <si>
    <t>magic-stone-fund</t>
  </si>
  <si>
    <t>Magic Stone Fund</t>
  </si>
  <si>
    <t>pnc</t>
  </si>
  <si>
    <t>parellel-network</t>
  </si>
  <si>
    <t>Parallel network</t>
  </si>
  <si>
    <t>veen</t>
  </si>
  <si>
    <t>liveen</t>
  </si>
  <si>
    <t>LIVEEN</t>
  </si>
  <si>
    <t>ato</t>
  </si>
  <si>
    <t>eautocoin</t>
  </si>
  <si>
    <t>EAutocoin</t>
  </si>
  <si>
    <t>rito</t>
  </si>
  <si>
    <t>Rito</t>
  </si>
  <si>
    <t>fstx</t>
  </si>
  <si>
    <t>frostbyte-coin</t>
  </si>
  <si>
    <t>Frostbyte Coin</t>
  </si>
  <si>
    <t>sec</t>
  </si>
  <si>
    <t>social-ecommerce-chain</t>
  </si>
  <si>
    <t>Social Ecommerce Chain</t>
  </si>
  <si>
    <t>tyt</t>
  </si>
  <si>
    <t>tianya-token</t>
  </si>
  <si>
    <t>Tianya Token</t>
  </si>
  <si>
    <t>olestars</t>
  </si>
  <si>
    <t>Olestars</t>
  </si>
  <si>
    <t>bdc</t>
  </si>
  <si>
    <t>bei-dou-chain</t>
  </si>
  <si>
    <t>Bei Dou Chain</t>
  </si>
  <si>
    <t>aliencoin</t>
  </si>
  <si>
    <t>Aliencoin</t>
  </si>
  <si>
    <t>kdh</t>
  </si>
  <si>
    <t>key-decade-holding-token</t>
  </si>
  <si>
    <t>Key Decade Holding Token</t>
  </si>
  <si>
    <t>kbcc</t>
  </si>
  <si>
    <t>knowledge-blockchain-coin</t>
  </si>
  <si>
    <t>Knowledge Blockchain Coin</t>
  </si>
  <si>
    <t>world-electronic-sports-coin</t>
  </si>
  <si>
    <t>World Electronic Sports coin</t>
  </si>
  <si>
    <t>cashierest-affiliate-program-token</t>
  </si>
  <si>
    <t>Cashierest Affiliate Program Token</t>
  </si>
  <si>
    <t>duc</t>
  </si>
  <si>
    <t>taskeva</t>
  </si>
  <si>
    <t>DucatusCoin</t>
  </si>
  <si>
    <t>bvt</t>
  </si>
  <si>
    <t>vtchain</t>
  </si>
  <si>
    <t>VTChain</t>
  </si>
  <si>
    <t>bak</t>
  </si>
  <si>
    <t>baconcoin</t>
  </si>
  <si>
    <t>BaconCoin</t>
  </si>
  <si>
    <t>gmc</t>
  </si>
  <si>
    <t>geimcoin</t>
  </si>
  <si>
    <t>Geimcoin</t>
  </si>
  <si>
    <t>bankcoin-cash</t>
  </si>
  <si>
    <t>Bankcoin Cash</t>
  </si>
  <si>
    <t>stl</t>
  </si>
  <si>
    <t>stelo</t>
  </si>
  <si>
    <t>Stelo</t>
  </si>
  <si>
    <t>token-planets</t>
  </si>
  <si>
    <t>Token Planets</t>
  </si>
  <si>
    <t>abao</t>
  </si>
  <si>
    <t>aladdin-galaxy</t>
  </si>
  <si>
    <t>Aladdin Galaxy</t>
  </si>
  <si>
    <t>ftbc</t>
  </si>
  <si>
    <t>film-television-blockchain</t>
  </si>
  <si>
    <t>Film &amp; Television Blockchain</t>
  </si>
  <si>
    <t>crebit</t>
  </si>
  <si>
    <t>Crebit</t>
  </si>
  <si>
    <t>stlc</t>
  </si>
  <si>
    <t>startlifecoin</t>
  </si>
  <si>
    <t>StartLifeCoin</t>
  </si>
  <si>
    <t>eos-usd</t>
  </si>
  <si>
    <t>EOS USD</t>
  </si>
  <si>
    <t>eeth</t>
  </si>
  <si>
    <t>eos-eth</t>
  </si>
  <si>
    <t>EOS ETH</t>
  </si>
  <si>
    <t>sdusd</t>
  </si>
  <si>
    <t>SDUSD</t>
  </si>
  <si>
    <t>plt</t>
  </si>
  <si>
    <t>planetpay</t>
  </si>
  <si>
    <t>PlanetPay</t>
  </si>
  <si>
    <t>xba</t>
  </si>
  <si>
    <t>bitcoin-air</t>
  </si>
  <si>
    <t>Bitcoin Air</t>
  </si>
  <si>
    <t>took</t>
  </si>
  <si>
    <t>tooktook</t>
  </si>
  <si>
    <t>TOOKTOOK</t>
  </si>
  <si>
    <t>XinFin</t>
  </si>
  <si>
    <t>mxc</t>
  </si>
  <si>
    <t>Machine Xchange Coin</t>
  </si>
  <si>
    <t>consumer-blockchain</t>
  </si>
  <si>
    <t>Consumer Blockchain</t>
  </si>
  <si>
    <t>nes</t>
  </si>
  <si>
    <t>gencoin</t>
  </si>
  <si>
    <t>Gencoin</t>
  </si>
  <si>
    <t>stt</t>
  </si>
  <si>
    <t>staramba</t>
  </si>
  <si>
    <t>STARAMBA.Token</t>
  </si>
  <si>
    <t>ogc</t>
  </si>
  <si>
    <t>onegram</t>
  </si>
  <si>
    <t>OneGram Coin</t>
  </si>
  <si>
    <t>Sphere Identity</t>
  </si>
  <si>
    <t>xbx</t>
  </si>
  <si>
    <t>bitex-global</t>
  </si>
  <si>
    <t>XBX Token</t>
  </si>
  <si>
    <t>gfn</t>
  </si>
  <si>
    <t>game-fanz</t>
  </si>
  <si>
    <t>Game Fanz</t>
  </si>
  <si>
    <t>evy</t>
  </si>
  <si>
    <t>everycoin</t>
  </si>
  <si>
    <t>EveryCoin</t>
  </si>
  <si>
    <t>foli</t>
  </si>
  <si>
    <t>flower-of-life</t>
  </si>
  <si>
    <t>Flower of Life</t>
  </si>
  <si>
    <t>tar</t>
  </si>
  <si>
    <t>tronart</t>
  </si>
  <si>
    <t>TronArt</t>
  </si>
  <si>
    <t>eCoinomic</t>
  </si>
  <si>
    <t>fgp</t>
  </si>
  <si>
    <t>fingerprint</t>
  </si>
  <si>
    <t>FingerPrint</t>
  </si>
  <si>
    <t>cb</t>
  </si>
  <si>
    <t>cryptobosscoin</t>
  </si>
  <si>
    <t>CryptoBossCoin</t>
  </si>
  <si>
    <t>dkyc</t>
  </si>
  <si>
    <t>datakyc</t>
  </si>
  <si>
    <t>DataKYC</t>
  </si>
  <si>
    <t>hltc</t>
  </si>
  <si>
    <t>heavylitecoin</t>
  </si>
  <si>
    <t>HeavyLitecoin</t>
  </si>
  <si>
    <t>when</t>
  </si>
  <si>
    <t>when-token</t>
  </si>
  <si>
    <t>WHEN Token</t>
  </si>
  <si>
    <t>joys</t>
  </si>
  <si>
    <t>JOYS</t>
  </si>
  <si>
    <t>ZEON Network</t>
  </si>
  <si>
    <t>(1 user per activation code, up to 3 computers)</t>
  </si>
  <si>
    <r>
      <rPr>
        <b/>
        <i/>
        <sz val="11"/>
        <color theme="1"/>
        <rFont val="Calibri"/>
        <family val="2"/>
        <scheme val="minor"/>
      </rPr>
      <t>LITE</t>
    </r>
    <r>
      <rPr>
        <sz val="11"/>
        <color theme="1"/>
        <rFont val="Calibri"/>
        <family val="2"/>
        <scheme val="minor"/>
      </rPr>
      <t xml:space="preserve">
version 1.6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</si>
</sst>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0.00000"/>
    <numFmt numFmtId="167" formatCode="&quot;$&quot;#,##0.0000_);[Red]\(&quot;$&quot;#,##0.0000\)"/>
    <numFmt numFmtId="168" formatCode="_(&quot;$&quot;* #,##0_);_(&quot;$&quot;* \(#,##0\);_(&quot;$&quot;* &quot;-&quot;??_);_(@_)"/>
    <numFmt numFmtId="169" formatCode="&quot;  &quot;@"/>
    <numFmt numFmtId="170" formatCode="0.000"/>
    <numFmt numFmtId="171" formatCode="0.0"/>
    <numFmt numFmtId="172" formatCode="0.0%"/>
    <numFmt numFmtId="173" formatCode="0.000000000"/>
    <numFmt numFmtId="174" formatCode="0.0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7" tint="0.59999389629810485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2"/>
      <name val="Calibri"/>
      <family val="2"/>
      <scheme val="minor"/>
    </font>
    <font>
      <sz val="14"/>
      <color theme="2"/>
      <name val="Calibri"/>
      <family val="2"/>
      <scheme val="minor"/>
    </font>
    <font>
      <sz val="13"/>
      <color theme="7" tint="0.59999389629810485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3"/>
      <color theme="9" tint="0.399975585192419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E08C8C"/>
      <name val="Calibri"/>
      <family val="2"/>
      <scheme val="minor"/>
    </font>
    <font>
      <b/>
      <sz val="12"/>
      <color rgb="FF6A6A6A"/>
      <name val="Roboto"/>
    </font>
    <font>
      <sz val="10"/>
      <color rgb="FF222222"/>
      <name val="Arial"/>
      <family val="2"/>
    </font>
    <font>
      <sz val="13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7" xfId="0" applyBorder="1"/>
    <xf numFmtId="0" fontId="0" fillId="0" borderId="8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7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/>
    <xf numFmtId="0" fontId="2" fillId="0" borderId="0" xfId="0" applyFont="1"/>
    <xf numFmtId="0" fontId="0" fillId="0" borderId="0" xfId="0" applyBorder="1" applyAlignment="1">
      <alignment horizontal="center"/>
    </xf>
    <xf numFmtId="14" fontId="0" fillId="0" borderId="7" xfId="0" applyNumberFormat="1" applyBorder="1"/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0" xfId="0" applyFill="1" applyBorder="1" applyAlignment="1">
      <alignment horizontal="center"/>
    </xf>
    <xf numFmtId="0" fontId="8" fillId="5" borderId="7" xfId="0" applyFont="1" applyFill="1" applyBorder="1"/>
    <xf numFmtId="0" fontId="8" fillId="5" borderId="9" xfId="0" applyFont="1" applyFill="1" applyBorder="1"/>
    <xf numFmtId="0" fontId="0" fillId="0" borderId="0" xfId="0" applyBorder="1"/>
    <xf numFmtId="0" fontId="0" fillId="0" borderId="0" xfId="0" applyNumberFormat="1"/>
    <xf numFmtId="14" fontId="0" fillId="0" borderId="0" xfId="0" applyNumberFormat="1"/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center"/>
    </xf>
    <xf numFmtId="0" fontId="0" fillId="5" borderId="0" xfId="0" applyFill="1" applyBorder="1"/>
    <xf numFmtId="0" fontId="0" fillId="7" borderId="0" xfId="0" applyFill="1"/>
    <xf numFmtId="0" fontId="13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vertical="center"/>
    </xf>
    <xf numFmtId="0" fontId="2" fillId="7" borderId="0" xfId="0" applyFont="1" applyFill="1" applyAlignment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12" fillId="7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7" borderId="7" xfId="0" applyFill="1" applyBorder="1"/>
    <xf numFmtId="0" fontId="0" fillId="7" borderId="0" xfId="0" applyFill="1" applyBorder="1"/>
    <xf numFmtId="0" fontId="0" fillId="7" borderId="8" xfId="0" applyFill="1" applyBorder="1"/>
    <xf numFmtId="0" fontId="0" fillId="0" borderId="17" xfId="0" applyBorder="1"/>
    <xf numFmtId="0" fontId="0" fillId="7" borderId="0" xfId="0" applyFill="1" applyBorder="1" applyAlignment="1">
      <alignment horizontal="center"/>
    </xf>
    <xf numFmtId="0" fontId="1" fillId="9" borderId="19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0" fontId="0" fillId="7" borderId="6" xfId="0" applyFill="1" applyBorder="1"/>
    <xf numFmtId="0" fontId="0" fillId="7" borderId="0" xfId="0" applyFill="1" applyAlignment="1">
      <alignment horizontal="center"/>
    </xf>
    <xf numFmtId="0" fontId="0" fillId="8" borderId="15" xfId="0" applyFill="1" applyBorder="1"/>
    <xf numFmtId="0" fontId="0" fillId="8" borderId="22" xfId="0" applyFill="1" applyBorder="1"/>
    <xf numFmtId="0" fontId="0" fillId="8" borderId="14" xfId="0" applyFill="1" applyBorder="1"/>
    <xf numFmtId="0" fontId="0" fillId="8" borderId="23" xfId="0" applyFill="1" applyBorder="1"/>
    <xf numFmtId="0" fontId="0" fillId="8" borderId="0" xfId="0" applyFill="1" applyBorder="1"/>
    <xf numFmtId="0" fontId="0" fillId="8" borderId="24" xfId="0" applyFill="1" applyBorder="1"/>
    <xf numFmtId="0" fontId="0" fillId="8" borderId="13" xfId="0" applyFill="1" applyBorder="1"/>
    <xf numFmtId="0" fontId="0" fillId="8" borderId="20" xfId="0" applyFill="1" applyBorder="1"/>
    <xf numFmtId="0" fontId="0" fillId="8" borderId="12" xfId="0" applyFill="1" applyBorder="1"/>
    <xf numFmtId="0" fontId="0" fillId="5" borderId="15" xfId="0" applyFill="1" applyBorder="1"/>
    <xf numFmtId="0" fontId="0" fillId="5" borderId="22" xfId="0" applyFill="1" applyBorder="1"/>
    <xf numFmtId="0" fontId="0" fillId="5" borderId="14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13" xfId="0" applyFill="1" applyBorder="1"/>
    <xf numFmtId="0" fontId="0" fillId="5" borderId="20" xfId="0" applyFill="1" applyBorder="1"/>
    <xf numFmtId="0" fontId="0" fillId="5" borderId="12" xfId="0" applyFill="1" applyBorder="1"/>
    <xf numFmtId="0" fontId="0" fillId="0" borderId="0" xfId="0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23" fillId="0" borderId="0" xfId="3"/>
    <xf numFmtId="0" fontId="2" fillId="7" borderId="0" xfId="0" applyFont="1" applyFill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5" borderId="0" xfId="0" applyFill="1"/>
    <xf numFmtId="0" fontId="29" fillId="0" borderId="0" xfId="0" applyFont="1"/>
    <xf numFmtId="0" fontId="0" fillId="2" borderId="23" xfId="0" applyFill="1" applyBorder="1"/>
    <xf numFmtId="0" fontId="0" fillId="2" borderId="13" xfId="0" applyFill="1" applyBorder="1" applyAlignment="1">
      <alignment vertical="center"/>
    </xf>
    <xf numFmtId="0" fontId="30" fillId="12" borderId="0" xfId="0" applyFont="1" applyFill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 applyProtection="1">
      <alignment horizontal="left"/>
      <protection hidden="1"/>
    </xf>
    <xf numFmtId="0" fontId="15" fillId="7" borderId="0" xfId="0" applyFont="1" applyFill="1" applyAlignment="1" applyProtection="1">
      <alignment horizontal="right"/>
      <protection hidden="1"/>
    </xf>
    <xf numFmtId="0" fontId="15" fillId="7" borderId="0" xfId="0" applyFont="1" applyFill="1" applyProtection="1">
      <protection hidden="1"/>
    </xf>
    <xf numFmtId="164" fontId="2" fillId="7" borderId="0" xfId="0" applyNumberFormat="1" applyFont="1" applyFill="1" applyAlignment="1" applyProtection="1">
      <alignment horizontal="left"/>
      <protection hidden="1"/>
    </xf>
    <xf numFmtId="166" fontId="2" fillId="7" borderId="0" xfId="0" applyNumberFormat="1" applyFont="1" applyFill="1" applyAlignment="1" applyProtection="1">
      <alignment horizontal="left"/>
      <protection hidden="1"/>
    </xf>
    <xf numFmtId="170" fontId="2" fillId="7" borderId="0" xfId="0" applyNumberFormat="1" applyFont="1" applyFill="1" applyAlignment="1" applyProtection="1">
      <alignment horizontal="left"/>
      <protection hidden="1"/>
    </xf>
    <xf numFmtId="165" fontId="14" fillId="7" borderId="0" xfId="1" applyNumberFormat="1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2" borderId="0" xfId="0" applyNumberFormat="1" applyFill="1" applyBorder="1" applyAlignment="1" applyProtection="1">
      <alignment horizontal="center" vertical="top"/>
      <protection hidden="1"/>
    </xf>
    <xf numFmtId="0" fontId="0" fillId="2" borderId="0" xfId="0" applyNumberFormat="1" applyFill="1" applyBorder="1" applyAlignment="1" applyProtection="1">
      <alignment horizontal="center" vertical="center"/>
      <protection hidden="1"/>
    </xf>
    <xf numFmtId="0" fontId="33" fillId="0" borderId="25" xfId="0" applyFont="1" applyBorder="1" applyAlignment="1">
      <alignment horizontal="center"/>
    </xf>
    <xf numFmtId="44" fontId="33" fillId="0" borderId="16" xfId="0" applyNumberFormat="1" applyFont="1" applyBorder="1" applyAlignment="1">
      <alignment horizontal="center"/>
    </xf>
    <xf numFmtId="0" fontId="33" fillId="0" borderId="25" xfId="0" applyFont="1" applyBorder="1" applyAlignment="1" applyProtection="1">
      <alignment horizontal="center"/>
      <protection locked="0"/>
    </xf>
    <xf numFmtId="168" fontId="33" fillId="0" borderId="16" xfId="0" applyNumberFormat="1" applyFont="1" applyBorder="1" applyAlignment="1" applyProtection="1">
      <alignment horizontal="center"/>
      <protection hidden="1"/>
    </xf>
    <xf numFmtId="164" fontId="33" fillId="0" borderId="18" xfId="0" applyNumberFormat="1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locked="0"/>
    </xf>
    <xf numFmtId="0" fontId="10" fillId="0" borderId="0" xfId="0" applyFont="1"/>
    <xf numFmtId="0" fontId="18" fillId="7" borderId="0" xfId="0" applyFont="1" applyFill="1" applyAlignment="1"/>
    <xf numFmtId="1" fontId="5" fillId="7" borderId="0" xfId="0" applyNumberFormat="1" applyFont="1" applyFill="1" applyAlignment="1" applyProtection="1">
      <protection hidden="1"/>
    </xf>
    <xf numFmtId="0" fontId="0" fillId="8" borderId="0" xfId="0" applyFill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/>
      <protection locked="0"/>
    </xf>
    <xf numFmtId="164" fontId="33" fillId="0" borderId="28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171" fontId="0" fillId="0" borderId="0" xfId="0" applyNumberFormat="1"/>
    <xf numFmtId="2" fontId="0" fillId="0" borderId="0" xfId="0" applyNumberFormat="1" applyBorder="1"/>
    <xf numFmtId="171" fontId="0" fillId="0" borderId="0" xfId="0" applyNumberFormat="1" applyBorder="1"/>
    <xf numFmtId="2" fontId="0" fillId="0" borderId="4" xfId="0" applyNumberFormat="1" applyBorder="1"/>
    <xf numFmtId="171" fontId="0" fillId="0" borderId="6" xfId="0" applyNumberFormat="1" applyBorder="1"/>
    <xf numFmtId="2" fontId="0" fillId="0" borderId="7" xfId="0" applyNumberFormat="1" applyBorder="1"/>
    <xf numFmtId="2" fontId="0" fillId="0" borderId="9" xfId="0" applyNumberFormat="1" applyBorder="1"/>
    <xf numFmtId="0" fontId="33" fillId="0" borderId="29" xfId="0" applyFont="1" applyBorder="1" applyAlignment="1" applyProtection="1">
      <alignment horizontal="center"/>
      <protection locked="0"/>
    </xf>
    <xf numFmtId="171" fontId="3" fillId="0" borderId="16" xfId="2" applyNumberFormat="1" applyFont="1" applyBorder="1" applyAlignment="1">
      <alignment horizontal="center" vertical="center"/>
    </xf>
    <xf numFmtId="171" fontId="3" fillId="0" borderId="27" xfId="2" applyNumberFormat="1" applyFont="1" applyBorder="1" applyAlignment="1">
      <alignment horizontal="center" vertical="center"/>
    </xf>
    <xf numFmtId="0" fontId="0" fillId="0" borderId="5" xfId="0" applyBorder="1"/>
    <xf numFmtId="0" fontId="2" fillId="7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0" fillId="0" borderId="13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4" fillId="7" borderId="0" xfId="0" applyFont="1" applyFill="1" applyAlignment="1" applyProtection="1">
      <alignment horizontal="center"/>
      <protection hidden="1"/>
    </xf>
    <xf numFmtId="172" fontId="14" fillId="7" borderId="0" xfId="2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14" fontId="3" fillId="0" borderId="30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14" fontId="3" fillId="0" borderId="31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4" fillId="3" borderId="10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/>
      <protection locked="0"/>
    </xf>
    <xf numFmtId="0" fontId="33" fillId="0" borderId="16" xfId="0" applyNumberFormat="1" applyFont="1" applyBorder="1" applyAlignment="1" applyProtection="1">
      <alignment horizontal="center"/>
      <protection locked="0"/>
    </xf>
    <xf numFmtId="0" fontId="33" fillId="0" borderId="27" xfId="0" applyNumberFormat="1" applyFont="1" applyBorder="1" applyAlignment="1" applyProtection="1">
      <alignment horizontal="center"/>
      <protection locked="0"/>
    </xf>
    <xf numFmtId="0" fontId="9" fillId="0" borderId="16" xfId="0" applyNumberFormat="1" applyFont="1" applyBorder="1" applyAlignment="1" applyProtection="1">
      <alignment horizontal="center"/>
    </xf>
    <xf numFmtId="164" fontId="33" fillId="0" borderId="18" xfId="0" applyNumberFormat="1" applyFont="1" applyBorder="1" applyAlignment="1" applyProtection="1">
      <alignment horizontal="center"/>
      <protection locked="0"/>
    </xf>
    <xf numFmtId="0" fontId="34" fillId="4" borderId="33" xfId="0" applyFont="1" applyFill="1" applyBorder="1" applyAlignment="1">
      <alignment horizontal="center" vertical="center"/>
    </xf>
    <xf numFmtId="173" fontId="14" fillId="7" borderId="0" xfId="0" applyNumberFormat="1" applyFont="1" applyFill="1" applyAlignment="1" applyProtection="1">
      <alignment horizontal="left"/>
      <protection hidden="1"/>
    </xf>
    <xf numFmtId="174" fontId="2" fillId="7" borderId="0" xfId="0" applyNumberFormat="1" applyFont="1" applyFill="1" applyAlignment="1" applyProtection="1">
      <alignment horizontal="left"/>
      <protection hidden="1"/>
    </xf>
    <xf numFmtId="174" fontId="2" fillId="7" borderId="0" xfId="0" applyNumberFormat="1" applyFont="1" applyFill="1" applyAlignment="1" applyProtection="1">
      <alignment horizontal="center"/>
      <protection hidden="1"/>
    </xf>
    <xf numFmtId="1" fontId="5" fillId="7" borderId="0" xfId="0" applyNumberFormat="1" applyFont="1" applyFill="1" applyAlignment="1" applyProtection="1">
      <alignment horizontal="center" vertical="top"/>
      <protection hidden="1"/>
    </xf>
    <xf numFmtId="0" fontId="23" fillId="3" borderId="1" xfId="3" applyFill="1" applyBorder="1" applyAlignment="1">
      <alignment horizontal="center" vertical="center"/>
    </xf>
    <xf numFmtId="0" fontId="23" fillId="3" borderId="2" xfId="3" applyFill="1" applyBorder="1" applyAlignment="1">
      <alignment horizontal="center" vertical="center"/>
    </xf>
    <xf numFmtId="0" fontId="12" fillId="8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28" fillId="7" borderId="0" xfId="0" applyFont="1" applyFill="1" applyAlignment="1" applyProtection="1">
      <alignment horizontal="center"/>
      <protection hidden="1"/>
    </xf>
    <xf numFmtId="0" fontId="19" fillId="7" borderId="0" xfId="0" applyFont="1" applyFill="1" applyAlignment="1" applyProtection="1">
      <alignment horizontal="center" vertical="top"/>
      <protection hidden="1"/>
    </xf>
    <xf numFmtId="0" fontId="25" fillId="0" borderId="0" xfId="0" applyFont="1" applyAlignment="1" applyProtection="1">
      <alignment horizontal="center"/>
      <protection hidden="1"/>
    </xf>
    <xf numFmtId="1" fontId="0" fillId="8" borderId="0" xfId="0" applyNumberFormat="1" applyFill="1" applyAlignment="1" applyProtection="1">
      <alignment horizontal="left" vertical="center"/>
      <protection locked="0"/>
    </xf>
    <xf numFmtId="0" fontId="27" fillId="7" borderId="0" xfId="0" applyFont="1" applyFill="1" applyAlignment="1">
      <alignment horizontal="center" vertical="center"/>
    </xf>
    <xf numFmtId="167" fontId="5" fillId="7" borderId="0" xfId="0" applyNumberFormat="1" applyFont="1" applyFill="1" applyAlignment="1" applyProtection="1">
      <alignment horizontal="center"/>
      <protection hidden="1"/>
    </xf>
    <xf numFmtId="169" fontId="22" fillId="8" borderId="0" xfId="0" applyNumberFormat="1" applyFont="1" applyFill="1" applyAlignment="1" applyProtection="1">
      <alignment horizontal="left" vertical="center"/>
      <protection locked="0"/>
    </xf>
    <xf numFmtId="0" fontId="18" fillId="7" borderId="0" xfId="0" applyFont="1" applyFill="1" applyAlignment="1">
      <alignment horizontal="right" vertical="center"/>
    </xf>
    <xf numFmtId="2" fontId="26" fillId="7" borderId="0" xfId="2" applyNumberFormat="1" applyFont="1" applyFill="1" applyAlignment="1" applyProtection="1">
      <alignment horizontal="center" vertical="center"/>
      <protection hidden="1"/>
    </xf>
    <xf numFmtId="9" fontId="26" fillId="7" borderId="0" xfId="0" applyNumberFormat="1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18" fillId="7" borderId="0" xfId="0" applyFont="1" applyFill="1" applyAlignment="1">
      <alignment horizontal="right" vertical="top"/>
    </xf>
    <xf numFmtId="0" fontId="18" fillId="7" borderId="0" xfId="0" applyFont="1" applyFill="1" applyAlignment="1">
      <alignment horizontal="right"/>
    </xf>
    <xf numFmtId="0" fontId="20" fillId="7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0" fillId="0" borderId="0" xfId="0" applyFont="1" applyAlignment="1" applyProtection="1">
      <alignment horizontal="left"/>
      <protection hidden="1"/>
    </xf>
    <xf numFmtId="0" fontId="6" fillId="2" borderId="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5" borderId="8" xfId="0" applyFont="1" applyFill="1" applyBorder="1" applyAlignment="1">
      <alignment horizontal="center"/>
    </xf>
    <xf numFmtId="164" fontId="37" fillId="5" borderId="0" xfId="2" applyNumberFormat="1" applyFont="1" applyFill="1" applyBorder="1" applyAlignment="1">
      <alignment horizontal="center" vertical="center"/>
    </xf>
    <xf numFmtId="164" fontId="37" fillId="5" borderId="8" xfId="2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"/>
    </xf>
    <xf numFmtId="0" fontId="32" fillId="2" borderId="15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0" fillId="8" borderId="23" xfId="3" applyFont="1" applyFill="1" applyBorder="1" applyAlignment="1">
      <alignment horizontal="center" vertical="top" wrapText="1"/>
    </xf>
    <xf numFmtId="0" fontId="24" fillId="8" borderId="0" xfId="3" applyFont="1" applyFill="1" applyBorder="1" applyAlignment="1">
      <alignment horizontal="center" vertical="top" wrapText="1"/>
    </xf>
    <xf numFmtId="0" fontId="24" fillId="8" borderId="24" xfId="3" applyFont="1" applyFill="1" applyBorder="1" applyAlignment="1">
      <alignment horizontal="center" vertical="top" wrapText="1"/>
    </xf>
    <xf numFmtId="0" fontId="24" fillId="8" borderId="13" xfId="3" applyFont="1" applyFill="1" applyBorder="1" applyAlignment="1">
      <alignment horizontal="center" vertical="top" wrapText="1"/>
    </xf>
    <xf numFmtId="0" fontId="24" fillId="8" borderId="20" xfId="3" applyFont="1" applyFill="1" applyBorder="1" applyAlignment="1">
      <alignment horizontal="center" vertical="top" wrapText="1"/>
    </xf>
    <xf numFmtId="0" fontId="24" fillId="8" borderId="12" xfId="3" applyFont="1" applyFill="1" applyBorder="1" applyAlignment="1">
      <alignment horizontal="center" vertical="top" wrapText="1"/>
    </xf>
    <xf numFmtId="0" fontId="0" fillId="11" borderId="0" xfId="0" applyFill="1" applyBorder="1" applyAlignment="1">
      <alignment horizontal="center" vertical="center"/>
    </xf>
    <xf numFmtId="0" fontId="23" fillId="0" borderId="23" xfId="3" applyFill="1" applyBorder="1" applyAlignment="1">
      <alignment horizontal="center" vertical="top" wrapText="1"/>
    </xf>
    <xf numFmtId="0" fontId="23" fillId="0" borderId="0" xfId="3" applyFill="1" applyBorder="1" applyAlignment="1">
      <alignment horizontal="center" vertical="top" wrapText="1"/>
    </xf>
    <xf numFmtId="0" fontId="23" fillId="0" borderId="24" xfId="3" applyFill="1" applyBorder="1" applyAlignment="1">
      <alignment horizontal="center" vertical="top" wrapText="1"/>
    </xf>
    <xf numFmtId="0" fontId="23" fillId="0" borderId="23" xfId="3" applyFill="1" applyBorder="1" applyAlignment="1">
      <alignment horizontal="center" vertical="top"/>
    </xf>
    <xf numFmtId="0" fontId="23" fillId="0" borderId="0" xfId="3" applyFill="1" applyBorder="1" applyAlignment="1">
      <alignment horizontal="center" vertical="top"/>
    </xf>
    <xf numFmtId="0" fontId="23" fillId="0" borderId="24" xfId="3" applyFill="1" applyBorder="1" applyAlignment="1">
      <alignment horizontal="center" vertical="top"/>
    </xf>
    <xf numFmtId="0" fontId="31" fillId="2" borderId="15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23" fillId="2" borderId="0" xfId="3" applyFill="1" applyBorder="1" applyAlignment="1">
      <alignment vertical="center"/>
    </xf>
    <xf numFmtId="0" fontId="23" fillId="2" borderId="24" xfId="3" applyFill="1" applyBorder="1" applyAlignment="1">
      <alignment vertical="center"/>
    </xf>
    <xf numFmtId="0" fontId="23" fillId="2" borderId="20" xfId="3" applyFill="1" applyBorder="1" applyAlignment="1">
      <alignment vertical="center"/>
    </xf>
    <xf numFmtId="0" fontId="23" fillId="2" borderId="12" xfId="3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0" fillId="8" borderId="0" xfId="0" quotePrefix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23" xfId="3" applyBorder="1" applyAlignment="1">
      <alignment horizontal="center" vertical="center"/>
    </xf>
    <xf numFmtId="0" fontId="23" fillId="0" borderId="0" xfId="3" applyBorder="1" applyAlignment="1">
      <alignment horizontal="center" vertical="center"/>
    </xf>
    <xf numFmtId="0" fontId="23" fillId="0" borderId="24" xfId="3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82">
    <dxf>
      <numFmt numFmtId="0" formatCode="General"/>
    </dxf>
    <dxf>
      <numFmt numFmtId="164" formatCode="&quot;$&quot;#,##0.00"/>
    </dxf>
    <dxf>
      <numFmt numFmtId="175" formatCode="[$€-2]\ #,##0.00"/>
    </dxf>
    <dxf>
      <numFmt numFmtId="175" formatCode="[$€-2]\ #,##0.00"/>
    </dxf>
    <dxf>
      <numFmt numFmtId="164" formatCode="&quot;$&quot;#,##0.00"/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</dxf>
    <dxf>
      <numFmt numFmtId="164" formatCode="&quot;$&quot;#,##0.00"/>
    </dxf>
    <dxf>
      <numFmt numFmtId="176" formatCode="[$£-809]#,##0.00"/>
    </dxf>
    <dxf>
      <numFmt numFmtId="175" formatCode="[$€-2]\ 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theme="9" tint="0.39994506668294322"/>
      </font>
    </dxf>
    <dxf>
      <font>
        <color rgb="FFE08C8C"/>
      </font>
    </dxf>
    <dxf>
      <font>
        <color rgb="FF9C0006"/>
      </font>
      <fill>
        <patternFill>
          <bgColor rgb="FFFFC7CE"/>
        </patternFill>
      </fill>
    </dxf>
    <dxf>
      <fill>
        <patternFill patternType="darkUp">
          <fgColor theme="2" tint="-0.24994659260841701"/>
          <bgColor auto="1"/>
        </patternFill>
      </fill>
    </dxf>
    <dxf>
      <fill>
        <patternFill>
          <bgColor rgb="FFE6F1D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fill>
        <patternFill>
          <bgColor theme="0"/>
        </patternFill>
      </fill>
    </dxf>
    <dxf>
      <fill>
        <patternFill>
          <bgColor theme="9" tint="0.59996337778862885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ill>
        <patternFill>
          <bgColor rgb="FFED8383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749961851863155"/>
      </font>
      <fill>
        <patternFill>
          <bgColor theme="2" tint="-0.749961851863155"/>
        </patternFill>
      </fill>
    </dxf>
    <dxf>
      <font>
        <color theme="2" tint="-0.749961851863155"/>
      </font>
      <fill>
        <patternFill>
          <bgColor theme="2" tint="-0.749961851863155"/>
        </patternFill>
      </fill>
    </dxf>
    <dxf>
      <font>
        <color theme="2" tint="-0.749961851863155"/>
      </font>
      <fill>
        <patternFill>
          <bgColor theme="2" tint="-0.749961851863155"/>
        </patternFill>
      </fill>
    </dxf>
    <dxf>
      <font>
        <color rgb="FFE08C8C"/>
      </font>
    </dxf>
    <dxf>
      <font>
        <color rgb="FFE08C8C"/>
      </font>
    </dxf>
    <dxf>
      <font>
        <color rgb="FFE08C8C"/>
      </font>
    </dxf>
    <dxf>
      <font>
        <color rgb="FFE08C8C"/>
      </font>
    </dxf>
    <dxf>
      <font>
        <color rgb="FFFF000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 patternType="solid">
          <bgColor theme="7" tint="0.59996337778862885"/>
        </patternFill>
      </fill>
      <border>
        <left/>
        <right/>
        <top/>
        <bottom/>
      </border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75" formatCode="[$€-2]\ #,##0.00"/>
    </dxf>
    <dxf>
      <numFmt numFmtId="176" formatCode="[$£-809]#,##0.00"/>
    </dxf>
    <dxf>
      <numFmt numFmtId="164" formatCode="&quot;$&quot;#,##0.00"/>
    </dxf>
    <dxf>
      <numFmt numFmtId="165" formatCode="&quot;$&quot;#,##0.0000"/>
    </dxf>
    <dxf>
      <numFmt numFmtId="165" formatCode="&quot;$&quot;#,##0.0000"/>
    </dxf>
    <dxf>
      <numFmt numFmtId="165" formatCode="&quot;$&quot;#,##0.0000"/>
    </dxf>
    <dxf>
      <numFmt numFmtId="177" formatCode="[$€-2]\ #,##0.0000"/>
    </dxf>
    <dxf>
      <numFmt numFmtId="178" formatCode="[$£-809]#,##0.0000"/>
    </dxf>
    <dxf>
      <numFmt numFmtId="165" formatCode="&quot;$&quot;#,##0.0000"/>
    </dxf>
    <dxf>
      <numFmt numFmtId="179" formatCode="[$$-1409]#,##0.00"/>
    </dxf>
    <dxf>
      <numFmt numFmtId="176" formatCode="[$£-809]#,##0.00"/>
    </dxf>
    <dxf>
      <numFmt numFmtId="175" formatCode="[$€-2]\ #,##0.00"/>
    </dxf>
    <dxf>
      <numFmt numFmtId="180" formatCode="[$$-1009]#,##0.00"/>
    </dxf>
    <dxf>
      <numFmt numFmtId="181" formatCode="[$$-C09]#,##0.00"/>
    </dxf>
    <dxf>
      <numFmt numFmtId="164" formatCode="&quot;$&quot;#,##0.00"/>
    </dxf>
    <dxf>
      <numFmt numFmtId="164" formatCode="&quot;$&quot;#,##0.00"/>
    </dxf>
    <dxf>
      <numFmt numFmtId="181" formatCode="[$$-C09]#,##0.00"/>
    </dxf>
    <dxf>
      <numFmt numFmtId="180" formatCode="[$$-1009]#,##0.00"/>
    </dxf>
    <dxf>
      <numFmt numFmtId="175" formatCode="[$€-2]\ #,##0.00"/>
    </dxf>
    <dxf>
      <numFmt numFmtId="176" formatCode="[$£-809]#,##0.00"/>
    </dxf>
    <dxf>
      <numFmt numFmtId="179" formatCode="[$$-1409]#,##0.00"/>
    </dxf>
    <dxf>
      <numFmt numFmtId="178" formatCode="[$£-809]#,##0.0000"/>
    </dxf>
    <dxf>
      <numFmt numFmtId="177" formatCode="[$€-2]\ #,##0.0000"/>
    </dxf>
    <dxf>
      <numFmt numFmtId="165" formatCode="&quot;$&quot;#,##0.0000"/>
    </dxf>
    <dxf>
      <numFmt numFmtId="165" formatCode="&quot;$&quot;#,##0.0000"/>
    </dxf>
    <dxf>
      <numFmt numFmtId="165" formatCode="&quot;$&quot;#,##0.0000"/>
    </dxf>
    <dxf>
      <numFmt numFmtId="165" formatCode="&quot;$&quot;#,##0.0000"/>
    </dxf>
    <dxf>
      <numFmt numFmtId="182" formatCode="&quot;$&quot;#,##0"/>
    </dxf>
    <dxf>
      <numFmt numFmtId="183" formatCode="[$€-2]\ #,##0"/>
    </dxf>
    <dxf>
      <numFmt numFmtId="182" formatCode="&quot;$&quot;#,##0"/>
    </dxf>
    <dxf>
      <numFmt numFmtId="182" formatCode="&quot;$&quot;#,##0"/>
    </dxf>
    <dxf>
      <numFmt numFmtId="184" formatCode="[$£-809]#,##0"/>
    </dxf>
    <dxf>
      <numFmt numFmtId="182" formatCode="&quot;$&quot;#,##0"/>
    </dxf>
    <dxf>
      <numFmt numFmtId="185" formatCode="[$$-1409]#,##0.0000"/>
    </dxf>
    <dxf>
      <numFmt numFmtId="178" formatCode="[$£-809]#,##0.0000"/>
    </dxf>
    <dxf>
      <numFmt numFmtId="177" formatCode="[$€-2]\ #,##0.0000"/>
    </dxf>
    <dxf>
      <numFmt numFmtId="186" formatCode="[$$-1009]#,##0.0000"/>
    </dxf>
    <dxf>
      <numFmt numFmtId="187" formatCode="[$$-C09]#,##0.0000"/>
    </dxf>
    <dxf>
      <numFmt numFmtId="165" formatCode="&quot;$&quot;#,##0.0000"/>
    </dxf>
    <dxf>
      <font>
        <color rgb="FFE8A0A0"/>
      </font>
      <fill>
        <patternFill patternType="solid">
          <bgColor theme="2" tint="-0.74996185186315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08C8C"/>
      <color rgb="FFE86A6A"/>
      <color rgb="FFED8383"/>
      <color rgb="FFFF7C80"/>
      <color rgb="FFE8A0A0"/>
      <color rgb="FFB61616"/>
      <color rgb="FFE6F1DF"/>
      <color rgb="FF0C0C40"/>
      <color rgb="FF2E3670"/>
      <color rgb="FF182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300" b="0">
                <a:solidFill>
                  <a:sysClr val="windowText" lastClr="000000"/>
                </a:solidFill>
                <a:effectLst/>
              </a:rPr>
              <a:t>T O T A L  P O R T F O L I O   D I S T R I B U T I</a:t>
            </a:r>
            <a:r>
              <a:rPr lang="en-US" sz="1300" b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1300" b="0">
                <a:solidFill>
                  <a:sysClr val="windowText" lastClr="000000"/>
                </a:solidFill>
                <a:effectLst/>
              </a:rPr>
              <a:t>O N </a:t>
            </a:r>
          </a:p>
        </c:rich>
      </c:tx>
      <c:layout>
        <c:manualLayout>
          <c:xMode val="edge"/>
          <c:yMode val="edge"/>
          <c:x val="0.13975475855931976"/>
          <c:y val="6.274985683644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89733092195477"/>
          <c:y val="0.20778013507590587"/>
          <c:w val="0.62784744718484797"/>
          <c:h val="0.72022903134552108"/>
        </c:manualLayout>
      </c:layout>
      <c:pieChart>
        <c:varyColors val="1"/>
        <c:ser>
          <c:idx val="0"/>
          <c:order val="0"/>
          <c:tx>
            <c:strRef>
              <c:f>Portfolio!$G$9</c:f>
              <c:strCache>
                <c:ptCount val="1"/>
                <c:pt idx="0">
                  <c:v>Total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A5-4613-9975-A90F430F16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69-47B5-A040-639349926E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69-47B5-A040-639349926E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[0]!PortAsset</c:f>
              <c:strCache>
                <c:ptCount val="3"/>
                <c:pt idx="0">
                  <c:v>USD (cash)</c:v>
                </c:pt>
                <c:pt idx="1">
                  <c:v>BTC</c:v>
                </c:pt>
                <c:pt idx="2">
                  <c:v>ETH</c:v>
                </c:pt>
              </c:strCache>
            </c:strRef>
          </c:cat>
          <c:val>
            <c:numRef>
              <c:f>[0]!PortTV</c:f>
              <c:numCache>
                <c:formatCode>"$"#,##0.00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D-4468-BE39-48ADEF584C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25000"/>
      </a:schemeClr>
    </a:solidFill>
    <a:ln w="19050"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3395</xdr:colOff>
      <xdr:row>15</xdr:row>
      <xdr:rowOff>150512</xdr:rowOff>
    </xdr:from>
    <xdr:to>
      <xdr:col>17</xdr:col>
      <xdr:colOff>470697</xdr:colOff>
      <xdr:row>22</xdr:row>
      <xdr:rowOff>219806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BB2AA4F-83B6-4E90-9DEC-FC14A1CB4748}"/>
            </a:ext>
          </a:extLst>
        </xdr:cNvPr>
        <xdr:cNvSpPr/>
      </xdr:nvSpPr>
      <xdr:spPr>
        <a:xfrm>
          <a:off x="13453532" y="3939578"/>
          <a:ext cx="3649280" cy="1901025"/>
        </a:xfrm>
        <a:prstGeom prst="rect">
          <a:avLst/>
        </a:prstGeom>
        <a:gradFill flip="none" rotWithShape="1">
          <a:gsLst>
            <a:gs pos="0">
              <a:schemeClr val="bg2">
                <a:lumMod val="25000"/>
              </a:schemeClr>
            </a:gs>
            <a:gs pos="100000">
              <a:schemeClr val="tx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6085</xdr:colOff>
      <xdr:row>22</xdr:row>
      <xdr:rowOff>240350</xdr:rowOff>
    </xdr:from>
    <xdr:to>
      <xdr:col>12</xdr:col>
      <xdr:colOff>4451</xdr:colOff>
      <xdr:row>26</xdr:row>
      <xdr:rowOff>167332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2D3E336-632B-4EB1-B00D-641B039D9A34}"/>
            </a:ext>
          </a:extLst>
        </xdr:cNvPr>
        <xdr:cNvSpPr/>
      </xdr:nvSpPr>
      <xdr:spPr>
        <a:xfrm>
          <a:off x="7532615" y="5069614"/>
          <a:ext cx="5517525" cy="817169"/>
        </a:xfrm>
        <a:prstGeom prst="rect">
          <a:avLst/>
        </a:prstGeom>
        <a:gradFill flip="none" rotWithShape="1">
          <a:gsLst>
            <a:gs pos="0">
              <a:schemeClr val="bg2">
                <a:lumMod val="25000"/>
              </a:schemeClr>
            </a:gs>
            <a:gs pos="100000">
              <a:schemeClr val="tx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747661</xdr:colOff>
      <xdr:row>26</xdr:row>
      <xdr:rowOff>133146</xdr:rowOff>
    </xdr:from>
    <xdr:to>
      <xdr:col>10</xdr:col>
      <xdr:colOff>40968</xdr:colOff>
      <xdr:row>29</xdr:row>
      <xdr:rowOff>30725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5E2FC14-1C88-4508-9AA2-EF24E6E1AE37}"/>
            </a:ext>
          </a:extLst>
        </xdr:cNvPr>
        <xdr:cNvSpPr/>
      </xdr:nvSpPr>
      <xdr:spPr>
        <a:xfrm>
          <a:off x="9572865" y="5216386"/>
          <a:ext cx="673460" cy="480742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726184</xdr:colOff>
      <xdr:row>26</xdr:row>
      <xdr:rowOff>142865</xdr:rowOff>
    </xdr:from>
    <xdr:to>
      <xdr:col>12</xdr:col>
      <xdr:colOff>6708</xdr:colOff>
      <xdr:row>29</xdr:row>
      <xdr:rowOff>40444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1AD8B78-5ECE-408D-A8A3-A271A428E82C}"/>
            </a:ext>
          </a:extLst>
        </xdr:cNvPr>
        <xdr:cNvSpPr/>
      </xdr:nvSpPr>
      <xdr:spPr>
        <a:xfrm>
          <a:off x="12692804" y="6709749"/>
          <a:ext cx="729397" cy="662262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184666</xdr:colOff>
      <xdr:row>23</xdr:row>
      <xdr:rowOff>174251</xdr:rowOff>
    </xdr:from>
    <xdr:to>
      <xdr:col>11</xdr:col>
      <xdr:colOff>204105</xdr:colOff>
      <xdr:row>26</xdr:row>
      <xdr:rowOff>157008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512531-961E-4561-8411-B91D6174D9AC}"/>
            </a:ext>
          </a:extLst>
        </xdr:cNvPr>
        <xdr:cNvSpPr txBox="1"/>
      </xdr:nvSpPr>
      <xdr:spPr>
        <a:xfrm>
          <a:off x="9884615" y="5957287"/>
          <a:ext cx="3100485" cy="740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>
              <a:solidFill>
                <a:schemeClr val="bg2">
                  <a:lumMod val="75000"/>
                </a:schemeClr>
              </a:solidFill>
            </a:rPr>
            <a:t>C O I N   W A T C H</a:t>
          </a:r>
        </a:p>
      </xdr:txBody>
    </xdr:sp>
    <xdr:clientData/>
  </xdr:twoCellAnchor>
  <xdr:twoCellAnchor>
    <xdr:from>
      <xdr:col>9</xdr:col>
      <xdr:colOff>779955</xdr:colOff>
      <xdr:row>36</xdr:row>
      <xdr:rowOff>132850</xdr:rowOff>
    </xdr:from>
    <xdr:to>
      <xdr:col>10</xdr:col>
      <xdr:colOff>56695</xdr:colOff>
      <xdr:row>39</xdr:row>
      <xdr:rowOff>71920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499F89A5-7993-4A06-AF6D-7364E8410017}"/>
            </a:ext>
          </a:extLst>
        </xdr:cNvPr>
        <xdr:cNvSpPr/>
      </xdr:nvSpPr>
      <xdr:spPr>
        <a:xfrm>
          <a:off x="9465848" y="9431064"/>
          <a:ext cx="909597" cy="721481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8</xdr:col>
      <xdr:colOff>106578</xdr:colOff>
      <xdr:row>35</xdr:row>
      <xdr:rowOff>146275</xdr:rowOff>
    </xdr:from>
    <xdr:to>
      <xdr:col>11</xdr:col>
      <xdr:colOff>852438</xdr:colOff>
      <xdr:row>35</xdr:row>
      <xdr:rowOff>146275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59E7BA6-ACFF-45B9-98EE-688520CCC86B}"/>
            </a:ext>
          </a:extLst>
        </xdr:cNvPr>
        <xdr:cNvCxnSpPr/>
      </xdr:nvCxnSpPr>
      <xdr:spPr>
        <a:xfrm flipH="1">
          <a:off x="7343658" y="9189791"/>
          <a:ext cx="5267620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  <a:headEnd type="none" w="med" len="med"/>
          <a:tailEnd type="none" w="med" len="med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1593000</xdr:colOff>
      <xdr:row>27</xdr:row>
      <xdr:rowOff>1409</xdr:rowOff>
    </xdr:from>
    <xdr:to>
      <xdr:col>9</xdr:col>
      <xdr:colOff>1593000</xdr:colOff>
      <xdr:row>44</xdr:row>
      <xdr:rowOff>149984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DCE3ACD-1A25-4D59-BD17-666D71D33E68}"/>
            </a:ext>
          </a:extLst>
        </xdr:cNvPr>
        <xdr:cNvCxnSpPr/>
      </xdr:nvCxnSpPr>
      <xdr:spPr>
        <a:xfrm>
          <a:off x="10278893" y="6946326"/>
          <a:ext cx="0" cy="4588301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  <a:headEnd type="none" w="med" len="med"/>
          <a:tailEnd type="none" w="med" len="med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726186</xdr:colOff>
      <xdr:row>36</xdr:row>
      <xdr:rowOff>194454</xdr:rowOff>
    </xdr:from>
    <xdr:to>
      <xdr:col>12</xdr:col>
      <xdr:colOff>6709</xdr:colOff>
      <xdr:row>39</xdr:row>
      <xdr:rowOff>92032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F212CAA-2CC5-4FD7-9809-6C8125C22899}"/>
            </a:ext>
          </a:extLst>
        </xdr:cNvPr>
        <xdr:cNvSpPr/>
      </xdr:nvSpPr>
      <xdr:spPr>
        <a:xfrm>
          <a:off x="12692806" y="9310281"/>
          <a:ext cx="729396" cy="662262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1452</xdr:colOff>
      <xdr:row>3</xdr:row>
      <xdr:rowOff>1398</xdr:rowOff>
    </xdr:from>
    <xdr:to>
      <xdr:col>18</xdr:col>
      <xdr:colOff>0</xdr:colOff>
      <xdr:row>6</xdr:row>
      <xdr:rowOff>47266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A1CFAB6-8C7D-4C46-B6C0-0EC179F28CEF}"/>
            </a:ext>
          </a:extLst>
        </xdr:cNvPr>
        <xdr:cNvSpPr/>
      </xdr:nvSpPr>
      <xdr:spPr>
        <a:xfrm>
          <a:off x="13106008" y="591333"/>
          <a:ext cx="3657992" cy="786360"/>
        </a:xfrm>
        <a:prstGeom prst="rect">
          <a:avLst/>
        </a:prstGeom>
        <a:gradFill flip="none" rotWithShape="1">
          <a:gsLst>
            <a:gs pos="0">
              <a:schemeClr val="bg2">
                <a:lumMod val="25000"/>
              </a:schemeClr>
            </a:gs>
            <a:gs pos="100000">
              <a:schemeClr val="tx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279385</xdr:colOff>
      <xdr:row>30</xdr:row>
      <xdr:rowOff>172711</xdr:rowOff>
    </xdr:from>
    <xdr:to>
      <xdr:col>17</xdr:col>
      <xdr:colOff>204106</xdr:colOff>
      <xdr:row>32</xdr:row>
      <xdr:rowOff>62422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26FD5F3-8D55-4077-8523-C0469E49C5BB}"/>
            </a:ext>
          </a:extLst>
        </xdr:cNvPr>
        <xdr:cNvSpPr/>
      </xdr:nvSpPr>
      <xdr:spPr>
        <a:xfrm>
          <a:off x="15587421" y="7906104"/>
          <a:ext cx="1194721" cy="411318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15544</xdr:colOff>
      <xdr:row>17</xdr:row>
      <xdr:rowOff>39142</xdr:rowOff>
    </xdr:from>
    <xdr:to>
      <xdr:col>17</xdr:col>
      <xdr:colOff>449673</xdr:colOff>
      <xdr:row>20</xdr:row>
      <xdr:rowOff>143387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82B8415-3F9A-4705-BFCF-C81D755547D4}"/>
            </a:ext>
          </a:extLst>
        </xdr:cNvPr>
        <xdr:cNvSpPr txBox="1"/>
      </xdr:nvSpPr>
      <xdr:spPr>
        <a:xfrm>
          <a:off x="13114979" y="3910594"/>
          <a:ext cx="3619371" cy="718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>
              <a:solidFill>
                <a:schemeClr val="bg2">
                  <a:lumMod val="75000"/>
                </a:schemeClr>
              </a:solidFill>
            </a:rPr>
            <a:t>C O N V E R S I O N</a:t>
          </a:r>
        </a:p>
        <a:p>
          <a:pPr algn="ctr"/>
          <a:r>
            <a:rPr lang="en-US" sz="1700">
              <a:solidFill>
                <a:schemeClr val="bg2">
                  <a:lumMod val="75000"/>
                </a:schemeClr>
              </a:solidFill>
            </a:rPr>
            <a:t>C A L C U L A T O R</a:t>
          </a:r>
        </a:p>
      </xdr:txBody>
    </xdr:sp>
    <xdr:clientData/>
  </xdr:twoCellAnchor>
  <xdr:twoCellAnchor>
    <xdr:from>
      <xdr:col>1</xdr:col>
      <xdr:colOff>256141</xdr:colOff>
      <xdr:row>4</xdr:row>
      <xdr:rowOff>95578</xdr:rowOff>
    </xdr:from>
    <xdr:to>
      <xdr:col>5</xdr:col>
      <xdr:colOff>221528</xdr:colOff>
      <xdr:row>6</xdr:row>
      <xdr:rowOff>176735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F1AAF17-2CF0-4141-9612-B5E53589BF75}"/>
            </a:ext>
          </a:extLst>
        </xdr:cNvPr>
        <xdr:cNvSpPr txBox="1"/>
      </xdr:nvSpPr>
      <xdr:spPr>
        <a:xfrm>
          <a:off x="465482" y="985276"/>
          <a:ext cx="3450909" cy="54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200">
              <a:solidFill>
                <a:schemeClr val="bg1">
                  <a:lumMod val="85000"/>
                </a:schemeClr>
              </a:solidFill>
              <a:latin typeface="+mn-lt"/>
            </a:rPr>
            <a:t>P</a:t>
          </a:r>
          <a:r>
            <a:rPr lang="en-US" sz="2200" baseline="0">
              <a:solidFill>
                <a:schemeClr val="bg1">
                  <a:lumMod val="85000"/>
                </a:schemeClr>
              </a:solidFill>
              <a:latin typeface="+mn-lt"/>
            </a:rPr>
            <a:t>  O  R  T  F  O  L  I  O</a:t>
          </a:r>
          <a:endParaRPr lang="en-US" sz="2200">
            <a:solidFill>
              <a:schemeClr val="bg1">
                <a:lumMod val="85000"/>
              </a:schemeClr>
            </a:solidFill>
            <a:latin typeface="+mn-lt"/>
          </a:endParaRPr>
        </a:p>
      </xdr:txBody>
    </xdr:sp>
    <xdr:clientData/>
  </xdr:twoCellAnchor>
  <xdr:twoCellAnchor>
    <xdr:from>
      <xdr:col>13</xdr:col>
      <xdr:colOff>49895</xdr:colOff>
      <xdr:row>3</xdr:row>
      <xdr:rowOff>142405</xdr:rowOff>
    </xdr:from>
    <xdr:to>
      <xdr:col>18</xdr:col>
      <xdr:colOff>2423</xdr:colOff>
      <xdr:row>5</xdr:row>
      <xdr:rowOff>137015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4355B10-317A-49D4-8E95-DE48A7D2E4CA}"/>
            </a:ext>
          </a:extLst>
        </xdr:cNvPr>
        <xdr:cNvSpPr txBox="1"/>
      </xdr:nvSpPr>
      <xdr:spPr>
        <a:xfrm>
          <a:off x="13146770" y="590080"/>
          <a:ext cx="3610128" cy="518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>
              <a:solidFill>
                <a:schemeClr val="bg2">
                  <a:lumMod val="75000"/>
                </a:schemeClr>
              </a:solidFill>
            </a:rPr>
            <a:t>S</a:t>
          </a:r>
          <a:r>
            <a:rPr lang="en-US" sz="1700" baseline="0">
              <a:solidFill>
                <a:schemeClr val="bg2">
                  <a:lumMod val="75000"/>
                </a:schemeClr>
              </a:solidFill>
            </a:rPr>
            <a:t> Y M B O L   L O O K U P</a:t>
          </a:r>
          <a:endParaRPr lang="en-US" sz="17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10949</xdr:colOff>
      <xdr:row>15</xdr:row>
      <xdr:rowOff>131387</xdr:rowOff>
    </xdr:from>
    <xdr:to>
      <xdr:col>18</xdr:col>
      <xdr:colOff>459828</xdr:colOff>
      <xdr:row>15</xdr:row>
      <xdr:rowOff>131387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5E952CB7-53EB-48D1-A4F7-710A15A5EB7F}"/>
            </a:ext>
          </a:extLst>
        </xdr:cNvPr>
        <xdr:cNvCxnSpPr/>
      </xdr:nvCxnSpPr>
      <xdr:spPr>
        <a:xfrm>
          <a:off x="13069724" y="3522287"/>
          <a:ext cx="4182679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11905</xdr:colOff>
      <xdr:row>3</xdr:row>
      <xdr:rowOff>1</xdr:rowOff>
    </xdr:from>
    <xdr:to>
      <xdr:col>12</xdr:col>
      <xdr:colOff>0</xdr:colOff>
      <xdr:row>22</xdr:row>
      <xdr:rowOff>207983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AADF90-D076-444F-9862-FFD19E148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12289</xdr:colOff>
      <xdr:row>3</xdr:row>
      <xdr:rowOff>842</xdr:rowOff>
    </xdr:from>
    <xdr:to>
      <xdr:col>11</xdr:col>
      <xdr:colOff>1516223</xdr:colOff>
      <xdr:row>5</xdr:row>
      <xdr:rowOff>73269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CC7EE50F-4D3B-41FF-810A-AD8DB6E2B720}"/>
            </a:ext>
          </a:extLst>
        </xdr:cNvPr>
        <xdr:cNvSpPr/>
      </xdr:nvSpPr>
      <xdr:spPr>
        <a:xfrm>
          <a:off x="6784459" y="586996"/>
          <a:ext cx="6025693" cy="616713"/>
        </a:xfrm>
        <a:prstGeom prst="rect">
          <a:avLst/>
        </a:prstGeom>
        <a:gradFill flip="none" rotWithShape="1">
          <a:gsLst>
            <a:gs pos="0">
              <a:schemeClr val="bg2">
                <a:lumMod val="25000"/>
              </a:schemeClr>
            </a:gs>
            <a:gs pos="96000">
              <a:schemeClr val="tx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543837</xdr:colOff>
      <xdr:row>3</xdr:row>
      <xdr:rowOff>161722</xdr:rowOff>
    </xdr:from>
    <xdr:to>
      <xdr:col>11</xdr:col>
      <xdr:colOff>1080097</xdr:colOff>
      <xdr:row>5</xdr:row>
      <xdr:rowOff>124929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B07EB16-29B3-4C74-943F-8F82ADE1D2E7}"/>
            </a:ext>
          </a:extLst>
        </xdr:cNvPr>
        <xdr:cNvSpPr txBox="1"/>
      </xdr:nvSpPr>
      <xdr:spPr>
        <a:xfrm>
          <a:off x="8795597" y="764324"/>
          <a:ext cx="5065495" cy="488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>
              <a:solidFill>
                <a:schemeClr val="bg1">
                  <a:lumMod val="85000"/>
                </a:schemeClr>
              </a:solidFill>
            </a:rPr>
            <a:t>T</a:t>
          </a:r>
          <a:r>
            <a:rPr lang="en-US" sz="1700" baseline="0">
              <a:solidFill>
                <a:schemeClr val="bg1">
                  <a:lumMod val="85000"/>
                </a:schemeClr>
              </a:solidFill>
            </a:rPr>
            <a:t> O T A L   P O R T F O L I O   D I S T R I B U T I O N</a:t>
          </a:r>
          <a:endParaRPr lang="en-US" sz="17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2</xdr:col>
      <xdr:colOff>1067637</xdr:colOff>
      <xdr:row>9</xdr:row>
      <xdr:rowOff>146539</xdr:rowOff>
    </xdr:from>
    <xdr:to>
      <xdr:col>6</xdr:col>
      <xdr:colOff>303544</xdr:colOff>
      <xdr:row>9</xdr:row>
      <xdr:rowOff>146539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9A5BCB7-75F4-49F1-9306-3F438ACBF602}"/>
            </a:ext>
          </a:extLst>
        </xdr:cNvPr>
        <xdr:cNvCxnSpPr/>
      </xdr:nvCxnSpPr>
      <xdr:spPr>
        <a:xfrm>
          <a:off x="1549121" y="2386484"/>
          <a:ext cx="366346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70614</xdr:colOff>
      <xdr:row>7</xdr:row>
      <xdr:rowOff>201548</xdr:rowOff>
    </xdr:from>
    <xdr:to>
      <xdr:col>11</xdr:col>
      <xdr:colOff>74232</xdr:colOff>
      <xdr:row>28</xdr:row>
      <xdr:rowOff>193929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E803C9-F250-4333-8E2F-01C7FE65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422" y="1785356"/>
          <a:ext cx="6383153" cy="5508021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40995</xdr:colOff>
      <xdr:row>14</xdr:row>
      <xdr:rowOff>223084</xdr:rowOff>
    </xdr:from>
    <xdr:to>
      <xdr:col>2</xdr:col>
      <xdr:colOff>1136370</xdr:colOff>
      <xdr:row>21</xdr:row>
      <xdr:rowOff>210628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E945D0C-ACD5-4593-822F-326D6BD76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61" y="3742688"/>
          <a:ext cx="1095375" cy="1776385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83737</xdr:colOff>
      <xdr:row>14</xdr:row>
      <xdr:rowOff>244612</xdr:rowOff>
    </xdr:from>
    <xdr:to>
      <xdr:col>4</xdr:col>
      <xdr:colOff>1169587</xdr:colOff>
      <xdr:row>21</xdr:row>
      <xdr:rowOff>222631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800AFD-7C6D-462D-BD73-F604D03C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603" y="3764216"/>
          <a:ext cx="1085850" cy="1766860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4111</xdr:colOff>
      <xdr:row>22</xdr:row>
      <xdr:rowOff>110787</xdr:rowOff>
    </xdr:from>
    <xdr:to>
      <xdr:col>5</xdr:col>
      <xdr:colOff>1286976</xdr:colOff>
      <xdr:row>28</xdr:row>
      <xdr:rowOff>83781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19417BD-7369-4A30-B1BA-F04DFC63B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47" y="5681804"/>
          <a:ext cx="4671993" cy="1501425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209342</xdr:colOff>
      <xdr:row>0</xdr:row>
      <xdr:rowOff>9525</xdr:rowOff>
    </xdr:from>
    <xdr:to>
      <xdr:col>8</xdr:col>
      <xdr:colOff>2327481</xdr:colOff>
      <xdr:row>2</xdr:row>
      <xdr:rowOff>209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C48EA34-0813-4ABA-A6CE-0E6C74EB9261}"/>
            </a:ext>
          </a:extLst>
        </xdr:cNvPr>
        <xdr:cNvSpPr/>
      </xdr:nvSpPr>
      <xdr:spPr>
        <a:xfrm>
          <a:off x="209342" y="9525"/>
          <a:ext cx="11996486" cy="658970"/>
        </a:xfrm>
        <a:prstGeom prst="rect">
          <a:avLst/>
        </a:prstGeom>
        <a:gradFill>
          <a:gsLst>
            <a:gs pos="0">
              <a:schemeClr val="tx1"/>
            </a:gs>
            <a:gs pos="100000">
              <a:schemeClr val="bg2">
                <a:lumMod val="25000"/>
              </a:scheme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922773</xdr:colOff>
      <xdr:row>1</xdr:row>
      <xdr:rowOff>19155</xdr:rowOff>
    </xdr:from>
    <xdr:to>
      <xdr:col>4</xdr:col>
      <xdr:colOff>960873</xdr:colOff>
      <xdr:row>2</xdr:row>
      <xdr:rowOff>123930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6C8921-9875-48BE-9E92-B63AD768712E}"/>
            </a:ext>
          </a:extLst>
        </xdr:cNvPr>
        <xdr:cNvSpPr txBox="1"/>
      </xdr:nvSpPr>
      <xdr:spPr>
        <a:xfrm>
          <a:off x="2032278" y="228496"/>
          <a:ext cx="2633925" cy="56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100">
              <a:solidFill>
                <a:schemeClr val="bg1">
                  <a:lumMod val="85000"/>
                </a:schemeClr>
              </a:solidFill>
            </a:rPr>
            <a:t>D E D U C T I O N S</a:t>
          </a:r>
        </a:p>
      </xdr:txBody>
    </xdr:sp>
    <xdr:clientData/>
  </xdr:twoCellAnchor>
  <xdr:twoCellAnchor>
    <xdr:from>
      <xdr:col>6</xdr:col>
      <xdr:colOff>1032387</xdr:colOff>
      <xdr:row>1</xdr:row>
      <xdr:rowOff>12149</xdr:rowOff>
    </xdr:from>
    <xdr:to>
      <xdr:col>8</xdr:col>
      <xdr:colOff>76815</xdr:colOff>
      <xdr:row>2</xdr:row>
      <xdr:rowOff>116924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ACD74B-3230-44EA-8C44-2E536D0A8ADF}"/>
            </a:ext>
          </a:extLst>
        </xdr:cNvPr>
        <xdr:cNvSpPr txBox="1"/>
      </xdr:nvSpPr>
      <xdr:spPr>
        <a:xfrm>
          <a:off x="8168456" y="219548"/>
          <a:ext cx="1786706" cy="565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100">
              <a:solidFill>
                <a:schemeClr val="bg1">
                  <a:lumMod val="85000"/>
                </a:schemeClr>
              </a:solidFill>
            </a:rPr>
            <a:t>D E P O S I T S</a:t>
          </a:r>
        </a:p>
      </xdr:txBody>
    </xdr:sp>
    <xdr:clientData/>
  </xdr:twoCellAnchor>
  <xdr:twoCellAnchor>
    <xdr:from>
      <xdr:col>0</xdr:col>
      <xdr:colOff>215974</xdr:colOff>
      <xdr:row>3</xdr:row>
      <xdr:rowOff>691637</xdr:rowOff>
    </xdr:from>
    <xdr:to>
      <xdr:col>4</xdr:col>
      <xdr:colOff>2447703</xdr:colOff>
      <xdr:row>3</xdr:row>
      <xdr:rowOff>691637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7D0CDC0-AF61-475C-9250-1FEF5E7A3D8E}"/>
            </a:ext>
          </a:extLst>
        </xdr:cNvPr>
        <xdr:cNvCxnSpPr/>
      </xdr:nvCxnSpPr>
      <xdr:spPr>
        <a:xfrm>
          <a:off x="215974" y="1605730"/>
          <a:ext cx="5934189" cy="0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3331</xdr:colOff>
      <xdr:row>3</xdr:row>
      <xdr:rowOff>691637</xdr:rowOff>
    </xdr:from>
    <xdr:to>
      <xdr:col>8</xdr:col>
      <xdr:colOff>2563997</xdr:colOff>
      <xdr:row>3</xdr:row>
      <xdr:rowOff>691637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DAD7E0A-F882-4A9A-9927-E79E0C5FA2D4}"/>
            </a:ext>
          </a:extLst>
        </xdr:cNvPr>
        <xdr:cNvCxnSpPr/>
      </xdr:nvCxnSpPr>
      <xdr:spPr>
        <a:xfrm>
          <a:off x="6156174" y="1605730"/>
          <a:ext cx="7722601" cy="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2045370</xdr:colOff>
      <xdr:row>0</xdr:row>
      <xdr:rowOff>438150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BD5824-28CA-421B-A1CD-41B06E037E15}"/>
            </a:ext>
          </a:extLst>
        </xdr:cNvPr>
        <xdr:cNvSpPr/>
      </xdr:nvSpPr>
      <xdr:spPr>
        <a:xfrm>
          <a:off x="1" y="0"/>
          <a:ext cx="6312569" cy="438150"/>
        </a:xfrm>
        <a:prstGeom prst="rect">
          <a:avLst/>
        </a:prstGeom>
        <a:gradFill flip="none" rotWithShape="1">
          <a:gsLst>
            <a:gs pos="0">
              <a:schemeClr val="tx1"/>
            </a:gs>
            <a:gs pos="100000">
              <a:schemeClr val="bg2">
                <a:lumMod val="2500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748733</xdr:colOff>
      <xdr:row>0</xdr:row>
      <xdr:rowOff>325211</xdr:rowOff>
    </xdr:from>
    <xdr:to>
      <xdr:col>4</xdr:col>
      <xdr:colOff>5206433</xdr:colOff>
      <xdr:row>3</xdr:row>
      <xdr:rowOff>212611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06C718-5C24-484D-9D81-97DCEAD6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7633" y="325211"/>
          <a:ext cx="4457700" cy="1087550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534420</xdr:colOff>
      <xdr:row>3</xdr:row>
      <xdr:rowOff>118042</xdr:rowOff>
    </xdr:from>
    <xdr:to>
      <xdr:col>4</xdr:col>
      <xdr:colOff>5058795</xdr:colOff>
      <xdr:row>9</xdr:row>
      <xdr:rowOff>438831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0F1A29-448A-4930-8293-7A1A46C8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3320" y="1318192"/>
          <a:ext cx="4524375" cy="1873364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574564</xdr:colOff>
      <xdr:row>2</xdr:row>
      <xdr:rowOff>171109</xdr:rowOff>
    </xdr:from>
    <xdr:to>
      <xdr:col>5</xdr:col>
      <xdr:colOff>50349</xdr:colOff>
      <xdr:row>5</xdr:row>
      <xdr:rowOff>22110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9C4564-BE49-4E66-BD63-9DEC7CC1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039" y="552109"/>
          <a:ext cx="3819185" cy="42250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Name" tableColumnId="1"/>
      <queryTableField id="2" name="Value.last" tableColumnId="2"/>
      <queryTableField id="3" name="Value.symbol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68B71F11-AA06-4E61-BA6E-607E1AA7C628}" autoFormatId="16" applyNumberFormats="0" applyBorderFormats="0" applyFontFormats="0" applyPatternFormats="0" applyAlignmentFormats="0" applyWidthHeightFormats="0">
  <queryTableRefresh nextId="12">
    <queryTableFields count="11">
      <queryTableField id="1" name="Column1.symbol" tableColumnId="1"/>
      <queryTableField id="2" name="Column1.id" tableColumnId="2"/>
      <queryTableField id="3" name="Column1.name" tableColumnId="3"/>
      <queryTableField id="4" name="Column1.market_cap_usd" tableColumnId="4"/>
      <queryTableField id="5" name="Column1.price_usd" tableColumnId="5"/>
      <queryTableField id="6" name="Column1.rank" tableColumnId="6"/>
      <queryTableField id="7" name="Column1.percent_change_24h" tableColumnId="7"/>
      <queryTableField id="8" name="Column1.price_eur" tableColumnId="8"/>
      <queryTableField id="9" name="Column1.twenty_four_hour_volume_usd" tableColumnId="9"/>
      <queryTableField id="10" name="Column1.twenty_four_hour_volume_eur" tableColumnId="10"/>
      <queryTableField id="11" name="Column1.market_cap_eur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C0F664-484C-4B20-8AAE-E21DB70C795B}" name="btccurr" displayName="btccurr" ref="Y5:AA27" tableType="queryTable" totalsRowShown="0">
  <autoFilter ref="Y5:AA27" xr:uid="{BD4FAB15-D18F-4852-8025-43F576F07168}"/>
  <tableColumns count="3">
    <tableColumn id="1" xr3:uid="{21D4A725-E58C-4795-9057-F6C8EEE045D6}" uniqueName="1" name="Name" queryTableFieldId="1" dataDxfId="0"/>
    <tableColumn id="2" xr3:uid="{7D7A622E-F364-499E-AEF5-CD5080A739C8}" uniqueName="2" name="Value.last" queryTableFieldId="2"/>
    <tableColumn id="3" xr3:uid="{A6ED3BF6-CB1C-404D-A110-04BF1D6FEF21}" uniqueName="3" name="Value.symbol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99DBFE-E50C-4C78-B975-B35EB6F73C0F}" name="zooks" displayName="zooks" ref="BY140:CI4026" tableType="queryTable" totalsRowShown="0">
  <autoFilter ref="BY140:CI4026" xr:uid="{F6315CEC-93CE-4ECE-985D-16581A7D923D}"/>
  <tableColumns count="11">
    <tableColumn id="1" xr3:uid="{4A3902D1-0E55-4913-A35F-31E86F6E8DFB}" uniqueName="1" name="Column1.symbol" queryTableFieldId="1"/>
    <tableColumn id="2" xr3:uid="{D59985A9-736F-42C2-83A5-C856AB9700BF}" uniqueName="2" name="Column1.id" queryTableFieldId="2"/>
    <tableColumn id="3" xr3:uid="{E003D981-E13D-48D0-ABB5-251A35F356F8}" uniqueName="3" name="Column1.name" queryTableFieldId="3"/>
    <tableColumn id="4" xr3:uid="{0ED3182A-F8E4-48F6-91BF-DF9920699EE0}" uniqueName="4" name="Column1.market_cap_usd" queryTableFieldId="4"/>
    <tableColumn id="5" xr3:uid="{A165E6C0-3041-4B2E-AA32-E0A4027783A6}" uniqueName="5" name="Column1.price_usd" queryTableFieldId="5"/>
    <tableColumn id="6" xr3:uid="{CF128CA8-4A3A-43A9-BEEC-9F9473A5ED1C}" uniqueName="6" name="Column1.rank" queryTableFieldId="6"/>
    <tableColumn id="7" xr3:uid="{264919C5-382A-4238-BE40-C01260753C07}" uniqueName="7" name="Column1.percent_change_24h" queryTableFieldId="7"/>
    <tableColumn id="8" xr3:uid="{119E1A54-6189-47BD-8DF3-272EC2DC2117}" uniqueName="8" name="Column1.price_eur" queryTableFieldId="8"/>
    <tableColumn id="9" xr3:uid="{0281701B-054E-4197-8939-43933BAB6C9D}" uniqueName="9" name="Column1.twenty_four_hour_volume_usd" queryTableFieldId="9"/>
    <tableColumn id="10" xr3:uid="{379F04C3-BA86-418B-BD6D-23E4081C2E46}" uniqueName="10" name="Column1.twenty_four_hour_volume_eur" queryTableFieldId="10"/>
    <tableColumn id="11" xr3:uid="{BDDAB073-4791-4EC4-9B47-B3098204ED2D}" uniqueName="11" name="Column1.market_cap_eur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yptosheet.net/csliteusergui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mailto:support@cryptosheet.ne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cryptosheet.net/activate" TargetMode="External"/><Relationship Id="rId1" Type="http://schemas.openxmlformats.org/officeDocument/2006/relationships/hyperlink" Target="http://www.cryptosheet.net/activation" TargetMode="External"/><Relationship Id="rId6" Type="http://schemas.openxmlformats.org/officeDocument/2006/relationships/hyperlink" Target="http://www.cryptosheet.net/activate" TargetMode="External"/><Relationship Id="rId5" Type="http://schemas.openxmlformats.org/officeDocument/2006/relationships/hyperlink" Target="http://www.cryptosheet.net/fresh" TargetMode="External"/><Relationship Id="rId4" Type="http://schemas.openxmlformats.org/officeDocument/2006/relationships/hyperlink" Target="http://www.cryptosheet.net/usergui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T189"/>
  <sheetViews>
    <sheetView showGridLines="0" zoomScale="86" zoomScaleNormal="86" workbookViewId="0">
      <selection activeCell="C13" sqref="C13"/>
    </sheetView>
  </sheetViews>
  <sheetFormatPr defaultRowHeight="15" x14ac:dyDescent="0.25"/>
  <cols>
    <col min="1" max="1" width="3.140625" customWidth="1"/>
    <col min="2" max="2" width="4.140625" customWidth="1"/>
    <col min="3" max="3" width="17.7109375" customWidth="1"/>
    <col min="4" max="4" width="10.7109375" customWidth="1"/>
    <col min="5" max="5" width="18.140625" customWidth="1"/>
    <col min="6" max="6" width="26.85546875" customWidth="1"/>
    <col min="7" max="7" width="27.140625" customWidth="1"/>
    <col min="8" max="8" width="0.7109375" customWidth="1"/>
    <col min="9" max="9" width="21.7109375" customWidth="1"/>
    <col min="10" max="10" width="24.42578125" customWidth="1"/>
    <col min="11" max="11" width="21.7109375" customWidth="1"/>
    <col min="12" max="12" width="22.85546875" customWidth="1"/>
    <col min="13" max="13" width="0.5703125" customWidth="1"/>
    <col min="14" max="14" width="7.7109375" customWidth="1"/>
    <col min="15" max="15" width="11.140625" customWidth="1"/>
    <col min="16" max="16" width="10.85546875" customWidth="1"/>
    <col min="17" max="17" width="19" customWidth="1"/>
    <col min="18" max="18" width="7.140625" customWidth="1"/>
  </cols>
  <sheetData>
    <row r="2" spans="1:18" ht="15.75" customHeight="1" x14ac:dyDescent="0.25">
      <c r="C2" s="164" t="s">
        <v>25</v>
      </c>
      <c r="D2" s="165"/>
      <c r="E2" s="134" t="s">
        <v>0</v>
      </c>
      <c r="F2" s="170" t="str">
        <f>IF(OR(About!$C$90="invalid code",About!$C$90="no code"),"To resume use, a valid activation code is required",IF(About!C90="Active","Cryptosheet Status:      ACTIVE",IF(About!C90="onedayleft"," Your Cryptosheet trial will expire at 12:00 AM","Your Cryptosheet trial is now over, but nothing is lost!")))</f>
        <v>To resume use, a valid activation code is required</v>
      </c>
      <c r="G2" s="170"/>
      <c r="H2" s="163" t="str">
        <f>IF(OR(About!$C$90="expired",About!$C$90="onedayleft",About!$C$90="no code",About!$C$90="invalid code"),"Purchase your Cryptosheet activation code here    (clickable)   --------------------&gt;","")</f>
        <v>Purchase your Cryptosheet activation code here    (clickable)   --------------------&gt;</v>
      </c>
      <c r="I2" s="163"/>
      <c r="J2" s="163"/>
      <c r="K2" s="163"/>
      <c r="L2" s="150" t="str">
        <f>IF(OR(About!$C$90="expired",About!$C$90="onedayleft",About!$C$90="no code", About!$C$90="invalid code"),HYPERLINK(About!A93,"www.cryptosheet.net/activate"),"")</f>
        <v>www.cryptosheet.net/activate</v>
      </c>
      <c r="M2" s="150"/>
      <c r="N2" s="150"/>
      <c r="O2" s="90"/>
      <c r="P2" s="144" t="s">
        <v>9570</v>
      </c>
      <c r="Q2" s="145"/>
      <c r="R2" s="74" t="s">
        <v>1464</v>
      </c>
    </row>
    <row r="3" spans="1:18" ht="15.75" customHeight="1" thickBot="1" x14ac:dyDescent="0.3"/>
    <row r="4" spans="1:18" ht="24" customHeight="1" x14ac:dyDescent="0.25">
      <c r="A4" s="10"/>
      <c r="B4" s="10"/>
      <c r="C4" s="21"/>
      <c r="D4" s="22"/>
      <c r="E4" s="22"/>
      <c r="F4" s="23"/>
      <c r="G4" s="24"/>
      <c r="I4" s="162" t="s">
        <v>1409</v>
      </c>
      <c r="J4" s="162"/>
      <c r="K4" s="35"/>
      <c r="L4" s="35"/>
      <c r="N4" s="26"/>
      <c r="O4" s="26"/>
      <c r="P4" s="26"/>
      <c r="Q4" s="26"/>
      <c r="R4" s="26"/>
    </row>
    <row r="5" spans="1:18" ht="18.75" x14ac:dyDescent="0.3">
      <c r="C5" s="171"/>
      <c r="D5" s="172"/>
      <c r="E5" s="172"/>
      <c r="F5" s="166" t="s">
        <v>5</v>
      </c>
      <c r="G5" s="167"/>
      <c r="N5" s="26"/>
      <c r="O5" s="26"/>
      <c r="P5" s="26"/>
      <c r="Q5" s="26"/>
      <c r="R5" s="26"/>
    </row>
    <row r="6" spans="1:18" ht="17.25" customHeight="1" x14ac:dyDescent="0.25">
      <c r="C6" s="171"/>
      <c r="D6" s="172"/>
      <c r="E6" s="172"/>
      <c r="F6" s="168">
        <f ca="1">SUM(G10:G150)</f>
        <v>0</v>
      </c>
      <c r="G6" s="169"/>
      <c r="N6" s="26"/>
      <c r="O6" s="26"/>
      <c r="P6" s="26"/>
      <c r="Q6" s="26"/>
      <c r="R6" s="26"/>
    </row>
    <row r="7" spans="1:18" ht="17.25" customHeight="1" x14ac:dyDescent="0.25">
      <c r="C7" s="7"/>
      <c r="D7" s="8"/>
      <c r="E7" s="8"/>
      <c r="F7" s="168"/>
      <c r="G7" s="169"/>
      <c r="N7" s="26"/>
      <c r="O7" s="146"/>
      <c r="P7" s="146"/>
      <c r="Q7" s="146"/>
      <c r="R7" s="26"/>
    </row>
    <row r="8" spans="1:18" ht="21" customHeight="1" x14ac:dyDescent="0.25">
      <c r="C8" s="3"/>
      <c r="D8" s="25"/>
      <c r="E8" s="25"/>
      <c r="F8" s="25"/>
      <c r="G8" s="25"/>
      <c r="N8" s="26"/>
      <c r="O8" s="146"/>
      <c r="P8" s="146"/>
      <c r="Q8" s="146"/>
      <c r="R8" s="26"/>
    </row>
    <row r="9" spans="1:18" ht="32.25" customHeight="1" x14ac:dyDescent="0.25">
      <c r="B9" s="2"/>
      <c r="C9" s="133" t="s">
        <v>1</v>
      </c>
      <c r="D9" s="133" t="s">
        <v>1652</v>
      </c>
      <c r="E9" s="133" t="s">
        <v>2</v>
      </c>
      <c r="F9" s="133" t="s">
        <v>3</v>
      </c>
      <c r="G9" s="139" t="s">
        <v>4</v>
      </c>
      <c r="N9" s="26"/>
      <c r="O9" s="147" t="s">
        <v>1408</v>
      </c>
      <c r="P9" s="147"/>
      <c r="Q9" s="147"/>
      <c r="R9" s="26"/>
    </row>
    <row r="10" spans="1:18" ht="20.25" customHeight="1" x14ac:dyDescent="0.3">
      <c r="B10" s="2"/>
      <c r="C10" s="94" t="str">
        <f>CONCATENATE(E2," (cash)")</f>
        <v>USD (cash)</v>
      </c>
      <c r="D10" s="94"/>
      <c r="E10" s="137"/>
      <c r="F10" s="95"/>
      <c r="G10" s="138"/>
      <c r="N10" s="148" t="str">
        <f>IF(N12=" ","Name not found. Try adding or removing spaces.","")</f>
        <v/>
      </c>
      <c r="O10" s="148"/>
      <c r="P10" s="148"/>
      <c r="Q10" s="148"/>
      <c r="R10" s="148"/>
    </row>
    <row r="11" spans="1:18" ht="20.25" customHeight="1" x14ac:dyDescent="0.3">
      <c r="B11" s="2"/>
      <c r="C11" s="114" t="s">
        <v>6</v>
      </c>
      <c r="D11" s="115" t="str">
        <f ca="1">IF(backend!J17&lt;&gt;0,CONCATENATE(backend!J17," %"),"")</f>
        <v>0.9 %</v>
      </c>
      <c r="E11" s="135"/>
      <c r="F11" s="97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3474.3957512435099</v>
      </c>
      <c r="G11" s="98">
        <f t="shared" ref="G11:G42" ca="1" si="0">IFERROR(IF(INDIRECT(ADDRESS(ROW(),3))&lt;&gt;"",E11*F11,"-"),0)</f>
        <v>0</v>
      </c>
      <c r="N11" s="148"/>
      <c r="O11" s="148"/>
      <c r="P11" s="148"/>
      <c r="Q11" s="148"/>
      <c r="R11" s="148"/>
    </row>
    <row r="12" spans="1:18" ht="20.25" customHeight="1" x14ac:dyDescent="0.3">
      <c r="B12" s="2"/>
      <c r="C12" s="114" t="s">
        <v>7</v>
      </c>
      <c r="D12" s="115" t="str">
        <f ca="1">IF(backend!J18&lt;&gt;0,CONCATENATE(backend!J18," %"),"")</f>
        <v>0.3 %</v>
      </c>
      <c r="E12" s="135"/>
      <c r="F12" s="97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107.06158550241101</v>
      </c>
      <c r="G12" s="98">
        <f t="shared" ca="1" si="0"/>
        <v>0</v>
      </c>
      <c r="N12" s="149" t="str">
        <f>IFERROR(IF(O7="","",CONCATENATE("Symbol:  ",INDEX(zooks[Column1.symbol],MATCH(O7,zooks[Column1.name],0))))," ")</f>
        <v/>
      </c>
      <c r="O12" s="149"/>
      <c r="P12" s="149"/>
      <c r="Q12" s="149"/>
      <c r="R12" s="149"/>
    </row>
    <row r="13" spans="1:18" ht="20.25" customHeight="1" x14ac:dyDescent="0.3">
      <c r="B13" s="2"/>
      <c r="C13" s="114"/>
      <c r="D13" s="115" t="str">
        <f ca="1">IF(backend!J19&lt;&gt;0,CONCATENATE(backend!J19," %"),"")</f>
        <v/>
      </c>
      <c r="E13" s="135"/>
      <c r="F1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" s="98" t="str">
        <f t="shared" ca="1" si="0"/>
        <v>-</v>
      </c>
      <c r="N13" s="149"/>
      <c r="O13" s="149"/>
      <c r="P13" s="149"/>
      <c r="Q13" s="149"/>
      <c r="R13" s="149"/>
    </row>
    <row r="14" spans="1:18" ht="20.25" customHeight="1" x14ac:dyDescent="0.3">
      <c r="B14" s="75"/>
      <c r="C14" s="114"/>
      <c r="D14" s="115" t="str">
        <f ca="1">IF(backend!J20&lt;&gt;0,CONCATENATE(backend!J20," %"),"")</f>
        <v/>
      </c>
      <c r="E14" s="135"/>
      <c r="F1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" s="98" t="str">
        <f t="shared" ca="1" si="0"/>
        <v>-</v>
      </c>
      <c r="N14" s="149"/>
      <c r="O14" s="149"/>
      <c r="P14" s="149"/>
      <c r="Q14" s="149"/>
      <c r="R14" s="149"/>
    </row>
    <row r="15" spans="1:18" ht="20.25" customHeight="1" x14ac:dyDescent="0.3">
      <c r="B15" s="2"/>
      <c r="C15" s="114"/>
      <c r="D15" s="115" t="str">
        <f ca="1">IF(backend!J21&lt;&gt;0,CONCATENATE(backend!J21," %"),"")</f>
        <v/>
      </c>
      <c r="E15" s="135"/>
      <c r="F15" s="97" t="str">
        <f ca="1">IFERROR(IF(OR(About!$C$90="expired",About!$C$90="no code",About!$C$90="invalid code"),"Whoops!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,"check symbol")</f>
        <v>Whoops!</v>
      </c>
      <c r="G15" s="98" t="str">
        <f t="shared" ca="1" si="0"/>
        <v>-</v>
      </c>
      <c r="H15" s="36"/>
      <c r="N15" s="26"/>
      <c r="O15" s="26"/>
      <c r="P15" s="26"/>
      <c r="Q15" s="26"/>
      <c r="R15" s="26"/>
    </row>
    <row r="16" spans="1:18" ht="20.25" customHeight="1" x14ac:dyDescent="0.3">
      <c r="B16" s="2"/>
      <c r="C16" s="114"/>
      <c r="D16" s="115" t="str">
        <f ca="1">IF(backend!J22&lt;&gt;0,CONCATENATE(backend!J22," %"),"")</f>
        <v/>
      </c>
      <c r="E16" s="135"/>
      <c r="F16" s="97" t="str">
        <f ca="1">IFERROR(IF(About!$C$90="expired","The trial period",IF(OR(About!$C$90="no code", About!$C$90="invalid code"),"You'll need an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You'll need an</v>
      </c>
      <c r="G16" s="98" t="str">
        <f t="shared" ca="1" si="0"/>
        <v>-</v>
      </c>
      <c r="N16" s="33"/>
      <c r="O16" s="33"/>
      <c r="P16" s="33"/>
      <c r="Q16" s="33"/>
      <c r="R16" s="33"/>
    </row>
    <row r="17" spans="2:20" ht="20.25" customHeight="1" x14ac:dyDescent="0.3">
      <c r="B17" s="76"/>
      <c r="C17" s="96"/>
      <c r="D17" s="115" t="str">
        <f ca="1">IF(backend!J23&lt;&gt;0,CONCATENATE(backend!J23," %"),"")</f>
        <v/>
      </c>
      <c r="E17" s="135"/>
      <c r="F17" s="97" t="str">
        <f ca="1">IFERROR(IF(About!$C$90="expired","has ended.",IF(OR(About!$C$90="no code", About!$C$90="invalid code"),"activation code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activation code</v>
      </c>
      <c r="G17" s="98" t="str">
        <f t="shared" ca="1" si="0"/>
        <v>-</v>
      </c>
      <c r="N17" s="33"/>
      <c r="O17" s="33"/>
      <c r="P17" s="33"/>
      <c r="Q17" s="33"/>
      <c r="R17" s="33"/>
    </row>
    <row r="18" spans="2:20" ht="20.25" customHeight="1" x14ac:dyDescent="0.3">
      <c r="B18" s="2"/>
      <c r="C18" s="99"/>
      <c r="D18" s="115" t="str">
        <f ca="1">IF(backend!J24&lt;&gt;0,CONCATENATE(backend!J24," %"),"")</f>
        <v/>
      </c>
      <c r="E18" s="135"/>
      <c r="F18" s="97" t="str">
        <f ca="1">IFERROR(IF(About!$C$90="expired","",IF(OR(About!$C$90="no code", About!$C$90="invalid code"),"for Cryptosheet.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for Cryptosheet.</v>
      </c>
      <c r="G18" s="98" t="str">
        <f t="shared" ca="1" si="0"/>
        <v>-</v>
      </c>
      <c r="N18" s="26"/>
      <c r="O18" s="26"/>
      <c r="P18" s="26"/>
      <c r="Q18" s="26"/>
      <c r="R18" s="26"/>
    </row>
    <row r="19" spans="2:20" ht="20.25" customHeight="1" x14ac:dyDescent="0.3">
      <c r="B19" s="2"/>
      <c r="C19" s="99"/>
      <c r="D19" s="115" t="str">
        <f ca="1">IF(backend!J25&lt;&gt;0,CONCATENATE(backend!J25," %"),"")</f>
        <v/>
      </c>
      <c r="E19" s="135"/>
      <c r="F19" s="97" t="str">
        <f ca="1">IFERROR(IF(About!$C$90="expired","Follow link in",IF(OR(About!$C$90="no code", About!$C$90="invalid code"),"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/>
      </c>
      <c r="G19" s="98" t="str">
        <f t="shared" ca="1" si="0"/>
        <v>-</v>
      </c>
      <c r="N19" s="26"/>
      <c r="O19" s="26"/>
      <c r="P19" s="26"/>
      <c r="Q19" s="26"/>
      <c r="R19" s="26"/>
    </row>
    <row r="20" spans="2:20" ht="20.25" customHeight="1" x14ac:dyDescent="0.3">
      <c r="B20" s="2"/>
      <c r="C20" s="99"/>
      <c r="D20" s="115" t="str">
        <f ca="1">IF(backend!J26&lt;&gt;0,CONCATENATE(backend!J26," %"),"")</f>
        <v/>
      </c>
      <c r="E20" s="135"/>
      <c r="F20" s="97" t="str">
        <f ca="1">IFERROR(IF(About!$C$90="expired","'About' sheet",IF(OR(About!$C$90="no code", About!$C$90="invalid code"),"Follow the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Follow the</v>
      </c>
      <c r="G20" s="98" t="str">
        <f t="shared" ca="1" si="0"/>
        <v>-</v>
      </c>
      <c r="N20" s="26"/>
      <c r="O20" s="26"/>
      <c r="P20" s="26"/>
      <c r="Q20" s="26"/>
      <c r="R20" s="26"/>
    </row>
    <row r="21" spans="2:20" ht="20.25" customHeight="1" x14ac:dyDescent="0.3">
      <c r="B21" s="2"/>
      <c r="C21" s="99"/>
      <c r="D21" s="115" t="str">
        <f ca="1">IF(backend!J27&lt;&gt;0,CONCATENATE(backend!J27," %"),"")</f>
        <v/>
      </c>
      <c r="E21" s="135"/>
      <c r="F21" s="97" t="str">
        <f ca="1">IFERROR(IF(About!$C$90="expired","below to",IF(OR(About!$C$90="no code", About!$C$90="invalid code"),"link in the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link in the</v>
      </c>
      <c r="G21" s="98" t="str">
        <f t="shared" ca="1" si="0"/>
        <v>-</v>
      </c>
      <c r="N21" s="26"/>
      <c r="O21" s="26"/>
      <c r="P21" s="26"/>
      <c r="Q21" s="26"/>
      <c r="R21" s="26"/>
    </row>
    <row r="22" spans="2:20" ht="20.25" customHeight="1" x14ac:dyDescent="0.3">
      <c r="B22" s="2"/>
      <c r="C22" s="99"/>
      <c r="D22" s="115" t="str">
        <f ca="1">IF(backend!J28&lt;&gt;0,CONCATENATE(backend!J28," %"),"")</f>
        <v/>
      </c>
      <c r="E22" s="135"/>
      <c r="F22" s="97" t="str">
        <f ca="1">IFERROR(IF(About!$C$90="expired","purchase an",IF(OR(About!$C$90="no code", About!$C$90="invalid code"),"'About' sheet tab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'About' sheet tab</v>
      </c>
      <c r="G22" s="98" t="str">
        <f t="shared" ca="1" si="0"/>
        <v>-</v>
      </c>
      <c r="N22" s="26"/>
      <c r="O22" s="26"/>
      <c r="P22" s="26"/>
      <c r="Q22" s="26"/>
      <c r="R22" s="26"/>
    </row>
    <row r="23" spans="2:20" ht="20.25" customHeight="1" x14ac:dyDescent="0.3">
      <c r="B23" s="2"/>
      <c r="C23" s="99"/>
      <c r="D23" s="115" t="str">
        <f ca="1">IF(backend!J29&lt;&gt;0,CONCATENATE(backend!J29," %"),"")</f>
        <v/>
      </c>
      <c r="E23" s="135"/>
      <c r="F23" s="97" t="str">
        <f ca="1">IFERROR(IF(About!$C$90="expired","activation code.",IF(OR(About!$C$90="no code", About!$C$90="invalid code"),"below.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>below.</v>
      </c>
      <c r="G23" s="98" t="str">
        <f t="shared" ca="1" si="0"/>
        <v>-</v>
      </c>
      <c r="N23" s="26"/>
      <c r="O23" s="26"/>
      <c r="P23" s="26"/>
      <c r="Q23" s="26"/>
      <c r="R23" s="26"/>
    </row>
    <row r="24" spans="2:20" ht="20.25" customHeight="1" x14ac:dyDescent="0.3">
      <c r="B24" s="2"/>
      <c r="C24" s="99"/>
      <c r="D24" s="115" t="str">
        <f ca="1">IF(backend!J30&lt;&gt;0,CONCATENATE(backend!J30," %"),"")</f>
        <v/>
      </c>
      <c r="E24" s="135"/>
      <c r="F24" s="97" t="str">
        <f ca="1">IFERROR(IF(About!$C$90="expired","",IF(OR(About!$C$90="no code", About!$C$90="invalid code"),"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/>
      </c>
      <c r="G24" s="98" t="str">
        <f t="shared" ca="1" si="0"/>
        <v>-</v>
      </c>
      <c r="I24" s="173"/>
      <c r="J24" s="173"/>
      <c r="K24" s="173"/>
      <c r="L24" s="173"/>
      <c r="N24" s="26"/>
      <c r="O24" s="147" t="s">
        <v>1407</v>
      </c>
      <c r="P24" s="146"/>
      <c r="Q24" s="152" t="str">
        <f>IFERROR(IF(P24&lt;&gt;"",VLOOKUP($P$24,zooks[],6,FALSE),"-"),"check symbol")</f>
        <v>-</v>
      </c>
      <c r="R24" s="26"/>
    </row>
    <row r="25" spans="2:20" ht="20.25" customHeight="1" x14ac:dyDescent="0.3">
      <c r="B25" s="2"/>
      <c r="C25" s="99"/>
      <c r="D25" s="115" t="str">
        <f ca="1">IF(backend!J31&lt;&gt;0,CONCATENATE(backend!J31," %"),"")</f>
        <v/>
      </c>
      <c r="E25" s="135"/>
      <c r="F25" s="97" t="str">
        <f ca="1">IFERROR(IF(About!$C$90="expired","And don't worry,",IF(OR(About!$C$90="no code", About!$C$90="invalid code"),"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/>
      </c>
      <c r="G25" s="98" t="str">
        <f t="shared" ca="1" si="0"/>
        <v>-</v>
      </c>
      <c r="I25" s="173"/>
      <c r="J25" s="173"/>
      <c r="K25" s="173"/>
      <c r="L25" s="173"/>
      <c r="N25" s="26"/>
      <c r="O25" s="147"/>
      <c r="P25" s="146"/>
      <c r="Q25" s="152"/>
      <c r="R25" s="26"/>
    </row>
    <row r="26" spans="2:20" ht="20.25" customHeight="1" x14ac:dyDescent="0.3">
      <c r="B26" s="2"/>
      <c r="C26" s="99"/>
      <c r="D26" s="115" t="str">
        <f ca="1">IF(backend!J32&lt;&gt;0,CONCATENATE(backend!J32," %"),"")</f>
        <v/>
      </c>
      <c r="E26" s="135"/>
      <c r="F26" s="97" t="str">
        <f ca="1">IFERROR(IF(About!$C$90="expired","your data isn't",IF(OR(About!$C$90="no code", About!$C$90="invalid code"),"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/>
      </c>
      <c r="G26" s="98" t="str">
        <f t="shared" ca="1" si="0"/>
        <v>-</v>
      </c>
      <c r="I26" s="173"/>
      <c r="J26" s="173"/>
      <c r="K26" s="173"/>
      <c r="L26" s="173"/>
      <c r="N26" s="26"/>
      <c r="O26" s="29"/>
      <c r="P26" s="73"/>
      <c r="Q26" s="26"/>
      <c r="R26" s="26"/>
    </row>
    <row r="27" spans="2:20" ht="20.25" customHeight="1" x14ac:dyDescent="0.3">
      <c r="B27" s="2"/>
      <c r="C27" s="99"/>
      <c r="D27" s="115" t="str">
        <f ca="1">IF(backend!J33&lt;&gt;0,CONCATENATE(backend!J33," %"),"")</f>
        <v/>
      </c>
      <c r="E27" s="135"/>
      <c r="F27" s="97" t="str">
        <f ca="1">IFERROR(IF(About!$C$90="expired","gone!",IF(OR(About!$C$90="no code", About!$C$90="invalid code"),"",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)),"check symbol")</f>
        <v/>
      </c>
      <c r="G27" s="98" t="str">
        <f t="shared" ca="1" si="0"/>
        <v>-</v>
      </c>
      <c r="I27" s="173"/>
      <c r="J27" s="173"/>
      <c r="K27" s="173"/>
      <c r="L27" s="173"/>
      <c r="N27" s="26"/>
      <c r="O27" s="32"/>
      <c r="P27" s="34"/>
      <c r="Q27" s="26"/>
      <c r="R27" s="26"/>
    </row>
    <row r="28" spans="2:20" ht="20.25" customHeight="1" x14ac:dyDescent="0.3">
      <c r="B28" s="2"/>
      <c r="C28" s="99"/>
      <c r="D28" s="115" t="str">
        <f ca="1">IF(backend!J34&lt;&gt;0,CONCATENATE(backend!J34," %"),"")</f>
        <v/>
      </c>
      <c r="E28" s="135"/>
      <c r="F2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28" s="98" t="str">
        <f t="shared" ca="1" si="0"/>
        <v>-</v>
      </c>
      <c r="I28" s="161" t="s">
        <v>1403</v>
      </c>
      <c r="J28" s="154"/>
      <c r="K28" s="161" t="s">
        <v>1403</v>
      </c>
      <c r="L28" s="154"/>
      <c r="N28" s="26"/>
      <c r="O28" s="27" t="str">
        <f>CONCATENATE("Current Price"," ",$E$2)</f>
        <v>Current Price USD</v>
      </c>
      <c r="P28" s="28"/>
      <c r="Q28" s="89" t="str">
        <f>IFERROR(IF(P24="","-",IF(ncs="A",VLOOKUP(P24,zooks[],5,FALSE),IF(ncs="D",VLOOKUP(P24,zooks[],8,FALSE),IF(ncs="B",VLOOKUP(P24,zooks[],5,FALSE)/btcpriceusd*VLOOKUP("AUD",btccurr[],2,FALSE),IF(ncs="C",VLOOKUP(P24,zooks[],5,FALSE)/btcpriceusd*VLOOKUP("CAD",btccurr[],2,FALSE),IF(ncs="E",VLOOKUP(P24,zooks[],5,FALSE)/btcpriceusd*VLOOKUP("GBP",btccurr[],2,FALSE),IF(ncs="F",VLOOKUP(P24,zooks[],5,FALSE)/btcpriceusd*VLOOKUP("NZD",btccurr[],2,FALSE)))))))),"-")</f>
        <v>-</v>
      </c>
      <c r="R28" s="26"/>
    </row>
    <row r="29" spans="2:20" ht="20.25" customHeight="1" x14ac:dyDescent="0.3">
      <c r="B29" s="2"/>
      <c r="C29" s="99"/>
      <c r="D29" s="115" t="str">
        <f ca="1">IF(backend!J35&lt;&gt;0,CONCATENATE(backend!J35," %"),"")</f>
        <v/>
      </c>
      <c r="E29" s="135"/>
      <c r="F2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29" s="98" t="str">
        <f t="shared" ca="1" si="0"/>
        <v>-</v>
      </c>
      <c r="I29" s="161"/>
      <c r="J29" s="154"/>
      <c r="K29" s="161"/>
      <c r="L29" s="154"/>
      <c r="N29" s="26"/>
      <c r="O29" s="27" t="s">
        <v>1401</v>
      </c>
      <c r="P29" s="26"/>
      <c r="Q29" s="140" t="str">
        <f>IFERROR(VLOOKUP($P$24,zooks[],5,FALSE)/btcpriceusd,"-")</f>
        <v>-</v>
      </c>
      <c r="R29" s="26"/>
    </row>
    <row r="30" spans="2:20" ht="20.25" customHeight="1" x14ac:dyDescent="0.3">
      <c r="B30" s="2"/>
      <c r="C30" s="99"/>
      <c r="D30" s="115" t="str">
        <f ca="1">IF(backend!J36&lt;&gt;0,CONCATENATE(backend!J36," %"),"")</f>
        <v/>
      </c>
      <c r="E30" s="135"/>
      <c r="F3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0" s="98" t="str">
        <f t="shared" ca="1" si="0"/>
        <v>-</v>
      </c>
      <c r="I30" s="160" t="s">
        <v>3</v>
      </c>
      <c r="J30" s="153" t="str">
        <f>IFERROR(IF(ncs="A",VLOOKUP(J28,zooks[],5,FALSE),IF(ncs="D",VLOOKUP(J28,zooks[],8,FALSE),IF(ncs="B",VLOOKUP(J28,zooks[],5,FALSE)/btcpriceusd*VLOOKUP("AUD",btccurr[],2,FALSE),IF(ncs="C",VLOOKUP(J28,zooks[],5,FALSE)/btcpriceusd*VLOOKUP("CAD",btccurr[],2,FALSE),IF(ncs="E",VLOOKUP(J28,zooks[],5,FALSE)/btcpriceusd*VLOOKUP("GBP",btccurr[],2,FALSE),IF(ncs="F",VLOOKUP(J28,zooks[],5,FALSE)/btcpriceusd*VLOOKUP("NZD",btccurr[],2,FALSE))))))),"-")</f>
        <v>-</v>
      </c>
      <c r="K30" s="160" t="s">
        <v>3</v>
      </c>
      <c r="L30" s="153" t="str">
        <f>IFERROR(IF(ncs="A",VLOOKUP(L28,zooks[],5,FALSE),IF(ncs="D",VLOOKUP(L28,zooks[],8,FALSE),IF(ncs="B",VLOOKUP(L28,zooks[],5,FALSE)/btcpriceusd*VLOOKUP("AUD",btccurr[],2,FALSE),IF(ncs="C",VLOOKUP(L28,zooks[],5,FALSE)/btcpriceusd*VLOOKUP("CAD",btccurr[],2,FALSE),IF(ncs="E",VLOOKUP(L28,zooks[],5,FALSE)/btcpriceusd*VLOOKUP("GBP",btccurr[],2,FALSE),IF(ncs="F",VLOOKUP(L28,zooks[],5,FALSE)/btcpriceusd*VLOOKUP("NZD",btccurr[],2,FALSE))))))),"-")</f>
        <v>-</v>
      </c>
      <c r="N30" s="26"/>
      <c r="O30" s="26"/>
      <c r="P30" s="26"/>
      <c r="Q30" s="26"/>
      <c r="R30" s="26"/>
      <c r="T30" t="s">
        <v>1428</v>
      </c>
    </row>
    <row r="31" spans="2:20" ht="20.25" customHeight="1" x14ac:dyDescent="0.3">
      <c r="B31" s="2"/>
      <c r="C31" s="99"/>
      <c r="D31" s="115" t="str">
        <f ca="1">IF(backend!J37&lt;&gt;0,CONCATENATE(backend!J37," %"),"")</f>
        <v/>
      </c>
      <c r="E31" s="135"/>
      <c r="F3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1" s="98" t="str">
        <f t="shared" ca="1" si="0"/>
        <v>-</v>
      </c>
      <c r="I31" s="160"/>
      <c r="J31" s="153"/>
      <c r="K31" s="160"/>
      <c r="L31" s="153"/>
      <c r="N31" s="26"/>
      <c r="O31" s="26"/>
      <c r="P31" s="26"/>
      <c r="Q31" s="26"/>
      <c r="R31" s="26"/>
    </row>
    <row r="32" spans="2:20" ht="20.25" customHeight="1" x14ac:dyDescent="0.3">
      <c r="B32" s="2"/>
      <c r="C32" s="99"/>
      <c r="D32" s="115" t="str">
        <f ca="1">IF(backend!J38&lt;&gt;0,CONCATENATE(backend!J38," %"),"")</f>
        <v/>
      </c>
      <c r="E32" s="135"/>
      <c r="F3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2" s="98" t="str">
        <f t="shared" ca="1" si="0"/>
        <v>-</v>
      </c>
      <c r="I32" s="155" t="s">
        <v>1404</v>
      </c>
      <c r="J32" s="156" t="str">
        <f>IFERROR(CONCATENATE(ROUND(VLOOKUP(J28,zooks[],7,FALSE),2)," %"),"-")</f>
        <v>-</v>
      </c>
      <c r="K32" s="155" t="s">
        <v>1404</v>
      </c>
      <c r="L32" s="157" t="str">
        <f>IFERROR(CONCATENATE(ROUND(VLOOKUP(L28,zooks[],7,FALSE),2)," %"),"-")</f>
        <v>-</v>
      </c>
      <c r="N32" s="26"/>
      <c r="O32" s="29" t="s">
        <v>1402</v>
      </c>
      <c r="P32" s="151"/>
      <c r="Q32" s="151"/>
      <c r="R32" s="26"/>
    </row>
    <row r="33" spans="2:18" ht="20.25" customHeight="1" x14ac:dyDescent="0.3">
      <c r="B33" s="2"/>
      <c r="C33" s="99"/>
      <c r="D33" s="115" t="str">
        <f ca="1">IF(backend!J39&lt;&gt;0,CONCATENATE(backend!J39," %"),"")</f>
        <v/>
      </c>
      <c r="E33" s="135"/>
      <c r="F3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3" s="98" t="str">
        <f t="shared" ca="1" si="0"/>
        <v>-</v>
      </c>
      <c r="I33" s="155"/>
      <c r="J33" s="156"/>
      <c r="K33" s="155"/>
      <c r="L33" s="158"/>
      <c r="N33" s="26"/>
      <c r="O33" s="26"/>
      <c r="P33" s="26"/>
      <c r="Q33" s="26"/>
      <c r="R33" s="26"/>
    </row>
    <row r="34" spans="2:18" ht="20.25" customHeight="1" x14ac:dyDescent="0.3">
      <c r="B34" s="2"/>
      <c r="C34" s="99"/>
      <c r="D34" s="115" t="str">
        <f ca="1">IF(backend!J40&lt;&gt;0,CONCATENATE(backend!J40," %"),"")</f>
        <v/>
      </c>
      <c r="E34" s="135"/>
      <c r="F3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4" s="98" t="str">
        <f t="shared" ca="1" si="0"/>
        <v>-</v>
      </c>
      <c r="I34" s="159" t="s">
        <v>1405</v>
      </c>
      <c r="J34" s="143" t="str">
        <f>IFERROR(IF(ncs="A",VLOOKUP(J28,zooks[],9,FALSE),IF(ncs="D",VLOOKUP(J28,zooks[],10,FALSE),IF(ncs="B",(VLOOKUP("AUD",btccurr[],2,FALSE)*VLOOKUP(J28,zooks[],9,FALSE))/VLOOKUP("USD",btccurr[],2,FALSE),IF(ncs="C",(VLOOKUP("CAD",btccurr[],2,FALSE)*VLOOKUP(J28,zooks[],9,FALSE))/VLOOKUP("USD",btccurr[],2,FALSE),IF(ncs="E",(VLOOKUP("GBP",btccurr[],2,FALSE)*VLOOKUP(J28,zooks[],9,FALSE))/VLOOKUP("USD",btccurr[],2,FALSE),IF(ncs="F",(VLOOKUP("NZD",btccurr[],2,FALSE)*VLOOKUP(J28,zooks[],9,FALSE))/VLOOKUP("USD",btccurr[],2,FALSE))))))),"-")</f>
        <v>-</v>
      </c>
      <c r="K34" s="159" t="s">
        <v>1405</v>
      </c>
      <c r="L34" s="143" t="str">
        <f>IFERROR(IF(ncs="A",VLOOKUP(L28,zooks[],9,FALSE),IF(ncs="D",VLOOKUP(L28,zooks[],10,FALSE),IF(ncs="B",(VLOOKUP("AUD",btccurr[],2,FALSE)*VLOOKUP(L28,zooks[],9,FALSE))/VLOOKUP("USD",btccurr[],2,FALSE),IF(ncs="C",(VLOOKUP("CAD",btccurr[],2,FALSE)*VLOOKUP(L28,zooks[],9,FALSE))/VLOOKUP("USD",btccurr[],2,FALSE),IF(ncs="E",(VLOOKUP("GBP",btccurr[],2,FALSE)*VLOOKUP(L28,zooks[],9,FALSE))/VLOOKUP("USD",btccurr[],2,FALSE),IF(ncs="F",(VLOOKUP("NZD",btccurr[],2,FALSE)*VLOOKUP(L28,zooks[],9,FALSE))/VLOOKUP("USD",btccurr[],2,FALSE))))))),"-")</f>
        <v>-</v>
      </c>
      <c r="N34" s="26"/>
      <c r="O34" s="85" t="str">
        <f>CONCATENATE(P24,"  to  ",$E$2)</f>
        <v xml:space="preserve">  to  USD</v>
      </c>
      <c r="P34" s="26"/>
      <c r="Q34" s="86" t="str">
        <f>IFERROR(IF(P32="","-",IF(ncs="A",VLOOKUP(P24,zooks[],5,FALSE)*P32,IF(ncs="D",VLOOKUP(P24,zooks[],8,FALSE)*P32,IF(ncs="B",VLOOKUP(P24,zooks[],5,FALSE)/btcpriceusd*VLOOKUP("AUD",btccurr[],2,FALSE)*P32,IF(ncs="C",VLOOKUP(P24,zooks[],5,FALSE)/btcpriceusd*VLOOKUP("CAD",btccurr[],2,FALSE)*P32,IF(ncs="E",VLOOKUP(P24,zooks[],5,FALSE)/btcpriceusd*VLOOKUP("GBP",btccurr[],2,FALSE)*P32,IF(ncs="F",VLOOKUP(P24,zooks[],5,FALSE)/btcpriceusd*VLOOKUP("NZD",btccurr[],2,FALSE)*P32))))))),"-")</f>
        <v>-</v>
      </c>
      <c r="R34" s="26"/>
    </row>
    <row r="35" spans="2:18" ht="20.25" customHeight="1" x14ac:dyDescent="0.3">
      <c r="B35" s="2"/>
      <c r="C35" s="99"/>
      <c r="D35" s="115" t="str">
        <f ca="1">IF(backend!J41&lt;&gt;0,CONCATENATE(backend!J41," %"),"")</f>
        <v/>
      </c>
      <c r="E35" s="135"/>
      <c r="F3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5" s="98" t="str">
        <f t="shared" ca="1" si="0"/>
        <v>-</v>
      </c>
      <c r="I35" s="159"/>
      <c r="J35" s="143"/>
      <c r="K35" s="159"/>
      <c r="L35" s="143"/>
      <c r="N35" s="26"/>
      <c r="O35" s="85" t="str">
        <f>CONCATENATE(P24,"  to  ","BTC")</f>
        <v xml:space="preserve">  to  BTC</v>
      </c>
      <c r="P35" s="26"/>
      <c r="Q35" s="87" t="str">
        <f>IFERROR(IF(P32="","-",VLOOKUP(P24,zooks[],5,FALSE)/btcpriceusd*P32),"-")</f>
        <v>-</v>
      </c>
      <c r="R35" s="26"/>
    </row>
    <row r="36" spans="2:18" ht="20.25" customHeight="1" x14ac:dyDescent="0.3">
      <c r="B36" s="2"/>
      <c r="C36" s="99"/>
      <c r="D36" s="115" t="str">
        <f ca="1">IF(backend!J42&lt;&gt;0,CONCATENATE(backend!J42," %"),"")</f>
        <v/>
      </c>
      <c r="E36" s="135"/>
      <c r="F3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6" s="98" t="str">
        <f t="shared" ca="1" si="0"/>
        <v>-</v>
      </c>
      <c r="I36" s="26"/>
      <c r="J36" s="26"/>
      <c r="K36" s="26"/>
      <c r="L36" s="26"/>
      <c r="N36" s="26"/>
      <c r="O36" s="85" t="str">
        <f>CONCATENATE(P24,"  to  ","ETH")</f>
        <v xml:space="preserve">  to  ETH</v>
      </c>
      <c r="P36" s="26"/>
      <c r="Q36" s="141" t="str">
        <f>IFERROR(IF(P32="","-",VLOOKUP(P24,zooks[],5,FALSE)/btcpriceusd*P32)/(VLOOKUP("eth",zooks[],5,FALSE)/btcpriceusd),"-")</f>
        <v>-</v>
      </c>
      <c r="R36" s="26"/>
    </row>
    <row r="37" spans="2:18" ht="20.25" customHeight="1" x14ac:dyDescent="0.3">
      <c r="B37" s="2"/>
      <c r="C37" s="99"/>
      <c r="D37" s="115" t="str">
        <f ca="1">IF(backend!J43&lt;&gt;0,CONCATENATE(backend!J43," %"),"")</f>
        <v/>
      </c>
      <c r="E37" s="135"/>
      <c r="F3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7" s="98" t="str">
        <f t="shared" ca="1" si="0"/>
        <v>-</v>
      </c>
      <c r="I37" s="26"/>
      <c r="J37" s="26"/>
      <c r="K37" s="26"/>
      <c r="L37" s="26"/>
      <c r="N37" s="26"/>
      <c r="O37" s="85" t="str">
        <f>CONCATENATE($E$2,"  to  ",P24)</f>
        <v xml:space="preserve">USD  to  </v>
      </c>
      <c r="P37" s="26"/>
      <c r="Q37" s="88" t="str">
        <f>IFERROR(IF(P32="","-",IF(ncs="A",P32/VLOOKUP(P24,zooks[],5,FALSE),IF(ncs="D",P32/VLOOKUP(P24,zooks[],8,FALSE),IF(ncs="B",P32/(VLOOKUP(P24,zooks[],5,FALSE)/btcpriceusd)*VLOOKUP("AUD",btccurr[],2,FALSE),IF(ncs="C",P32/(VLOOKUP(P24,zooks[],5,FALSE)/btcpriceusd)*VLOOKUP("CAD",btccurr[],2,FALSE),IF(ncs="E",P32/(VLOOKUP(P24,zooks[],5,FALSE)/btcpriceusd)*VLOOKUP("GBP",btccurr[],2,FALSE),IF(ncs="F",P32/(VLOOKUP(P24,zooks[],5,FALSE)/btcpriceusd)*VLOOKUP("NZD",btccurr[],2,FALSE)))))))),"-")</f>
        <v>-</v>
      </c>
      <c r="R37" s="26"/>
    </row>
    <row r="38" spans="2:18" ht="20.25" customHeight="1" x14ac:dyDescent="0.3">
      <c r="B38" s="2"/>
      <c r="C38" s="99"/>
      <c r="D38" s="115" t="str">
        <f ca="1">IF(backend!J44&lt;&gt;0,CONCATENATE(backend!J44," %"),"")</f>
        <v/>
      </c>
      <c r="E38" s="135"/>
      <c r="F3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8" s="98" t="str">
        <f t="shared" ca="1" si="0"/>
        <v>-</v>
      </c>
      <c r="I38" s="161" t="s">
        <v>1403</v>
      </c>
      <c r="J38" s="154"/>
      <c r="K38" s="161" t="s">
        <v>1403</v>
      </c>
      <c r="L38" s="154"/>
      <c r="N38" s="26"/>
      <c r="O38" s="85" t="str">
        <f>CONCATENATE("BTC","  to  ",P24)</f>
        <v xml:space="preserve">BTC  to  </v>
      </c>
      <c r="P38" s="26"/>
      <c r="Q38" s="141" t="str">
        <f>IFERROR(IF(P32="","-",P32/(VLOOKUP(P24,zooks[],5,FALSE)/btcpriceusd)),"-")</f>
        <v>-</v>
      </c>
      <c r="R38" s="26"/>
    </row>
    <row r="39" spans="2:18" ht="20.25" customHeight="1" x14ac:dyDescent="0.3">
      <c r="B39" s="2"/>
      <c r="C39" s="99"/>
      <c r="D39" s="115" t="str">
        <f ca="1">IF(backend!J45&lt;&gt;0,CONCATENATE(backend!J45," %"),"")</f>
        <v/>
      </c>
      <c r="E39" s="135"/>
      <c r="F3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39" s="98" t="str">
        <f t="shared" ca="1" si="0"/>
        <v>-</v>
      </c>
      <c r="I39" s="161"/>
      <c r="J39" s="154"/>
      <c r="K39" s="161"/>
      <c r="L39" s="154"/>
      <c r="N39" s="26"/>
      <c r="O39" s="85" t="str">
        <f>CONCATENATE("ETH","  to  ",P24)</f>
        <v xml:space="preserve">ETH  to  </v>
      </c>
      <c r="P39" s="26"/>
      <c r="Q39" s="141" t="str">
        <f>IFERROR(IF(P32="","-",VLOOKUP("eth",zooks[],5,FALSE)/btcpriceusd*P32/(VLOOKUP(P24,zooks[],5,FALSE)/btcpriceusd)),"-")</f>
        <v>-</v>
      </c>
      <c r="R39" s="26"/>
    </row>
    <row r="40" spans="2:18" ht="20.25" customHeight="1" x14ac:dyDescent="0.3">
      <c r="B40" s="2"/>
      <c r="C40" s="99"/>
      <c r="D40" s="115" t="str">
        <f ca="1">IF(backend!J46&lt;&gt;0,CONCATENATE(backend!J46," %"),"")</f>
        <v/>
      </c>
      <c r="E40" s="135"/>
      <c r="F4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0" s="98" t="str">
        <f t="shared" ca="1" si="0"/>
        <v>-</v>
      </c>
      <c r="I40" s="160" t="s">
        <v>3</v>
      </c>
      <c r="J40" s="153" t="str">
        <f>IFERROR(IF(ncs="A",VLOOKUP(J38,zooks[],5,FALSE),IF(ncs="D",VLOOKUP(J38,zooks[],8,FALSE),IF(ncs="B",VLOOKUP(J38,zooks[],5,FALSE)/btcpriceusd*VLOOKUP("AUD",btccurr[],2,FALSE),IF(ncs="C",VLOOKUP(J38,zooks[],5,FALSE)/btcpriceusd*VLOOKUP("CAD",btccurr[],2,FALSE),IF(ncs="E",VLOOKUP(J38,zooks[],5,FALSE)/btcpriceusd*VLOOKUP("GBP",btccurr[],2,FALSE),IF(ncs="F",VLOOKUP(J38,zooks[],5,FALSE)/btcpriceusd*VLOOKUP("NZD",btccurr[],2,FALSE))))))),"-")</f>
        <v>-</v>
      </c>
      <c r="K40" s="160" t="s">
        <v>3</v>
      </c>
      <c r="L40" s="153" t="str">
        <f>IFERROR(IF(ncs="A",VLOOKUP(L38,zooks[],5,FALSE),IF(ncs="D",VLOOKUP(L38,zooks[],8,FALSE),IF(ncs="B",VLOOKUP(L38,zooks[],5,FALSE)/btcpriceusd*VLOOKUP("AUD",btccurr[],2,FALSE),IF(ncs="C",VLOOKUP(L38,zooks[],5,FALSE)/btcpriceusd*VLOOKUP("CAD",btccurr[],2,FALSE),IF(ncs="E",VLOOKUP(L38,zooks[],5,FALSE)/btcpriceusd*VLOOKUP("GBP",btccurr[],2,FALSE),IF(ncs="F",VLOOKUP(L38,zooks[],5,FALSE)/btcpriceusd*VLOOKUP("NZD",btccurr[],2,FALSE))))))),"-")</f>
        <v>-</v>
      </c>
      <c r="N40" s="26"/>
      <c r="O40" s="26"/>
      <c r="P40" s="26"/>
      <c r="Q40" s="26"/>
      <c r="R40" s="26"/>
    </row>
    <row r="41" spans="2:18" ht="20.25" customHeight="1" x14ac:dyDescent="0.3">
      <c r="B41" s="2"/>
      <c r="C41" s="99"/>
      <c r="D41" s="115" t="str">
        <f ca="1">IF(backend!J47&lt;&gt;0,CONCATENATE(backend!J47," %"),"")</f>
        <v/>
      </c>
      <c r="E41" s="135"/>
      <c r="F4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1" s="98" t="str">
        <f t="shared" ca="1" si="0"/>
        <v>-</v>
      </c>
      <c r="I41" s="160"/>
      <c r="J41" s="153"/>
      <c r="K41" s="160"/>
      <c r="L41" s="153"/>
      <c r="N41" s="26"/>
      <c r="O41" s="84" t="str">
        <f>CONCATENATE(P24,"  to    ")</f>
        <v xml:space="preserve">  to    </v>
      </c>
      <c r="P41" s="82"/>
      <c r="Q41" s="142" t="str">
        <f>IFERROR((VLOOKUP(P24,zooks[],5,FALSE)/btcpriceusd*P32/(VLOOKUP(P41,zooks[],5,FALSE)/btcpriceusd)),"-")</f>
        <v>-</v>
      </c>
      <c r="R41" s="26"/>
    </row>
    <row r="42" spans="2:18" ht="20.25" customHeight="1" x14ac:dyDescent="0.3">
      <c r="B42" s="2"/>
      <c r="C42" s="99"/>
      <c r="D42" s="115" t="str">
        <f ca="1">IF(backend!J48&lt;&gt;0,CONCATENATE(backend!J48," %"),"")</f>
        <v/>
      </c>
      <c r="E42" s="135"/>
      <c r="F4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2" s="98" t="str">
        <f t="shared" ca="1" si="0"/>
        <v>-</v>
      </c>
      <c r="I42" s="155" t="s">
        <v>1404</v>
      </c>
      <c r="J42" s="157" t="str">
        <f>IFERROR(CONCATENATE(ROUND(VLOOKUP(J38,zooks[],7,FALSE),2)," %"),"-")</f>
        <v>-</v>
      </c>
      <c r="K42" s="155" t="s">
        <v>1404</v>
      </c>
      <c r="L42" s="157" t="str">
        <f>IFERROR(CONCATENATE(ROUND(VLOOKUP(L38,zooks[],7,FALSE),2)," %"),"-")</f>
        <v>-</v>
      </c>
      <c r="N42" s="26"/>
      <c r="O42" s="30"/>
      <c r="P42" s="30"/>
      <c r="Q42" s="30"/>
      <c r="R42" s="26"/>
    </row>
    <row r="43" spans="2:18" ht="20.25" customHeight="1" x14ac:dyDescent="0.3">
      <c r="B43" s="2"/>
      <c r="C43" s="99"/>
      <c r="D43" s="115" t="str">
        <f ca="1">IF(backend!J49&lt;&gt;0,CONCATENATE(backend!J49," %"),"")</f>
        <v/>
      </c>
      <c r="E43" s="135"/>
      <c r="F4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3" s="98" t="str">
        <f t="shared" ref="G43:G74" ca="1" si="1">IFERROR(IF(INDIRECT(ADDRESS(ROW(),3))&lt;&gt;"",E43*F43,"-"),0)</f>
        <v>-</v>
      </c>
      <c r="I43" s="155"/>
      <c r="J43" s="157"/>
      <c r="K43" s="155"/>
      <c r="L43" s="157"/>
      <c r="N43" s="26"/>
      <c r="O43" s="103"/>
      <c r="P43" s="83" t="str">
        <f>CONCATENATE("   to  ",P24)</f>
        <v xml:space="preserve">   to  </v>
      </c>
      <c r="Q43" s="142" t="str">
        <f>IFERROR((VLOOKUP(O43,zooks[],5,FALSE)/btcpriceusd*P32/(VLOOKUP(P24,zooks[],5,FALSE)/btcpriceusd)),"-")</f>
        <v>-</v>
      </c>
      <c r="R43" s="31"/>
    </row>
    <row r="44" spans="2:18" ht="20.25" customHeight="1" x14ac:dyDescent="0.3">
      <c r="B44" s="2"/>
      <c r="C44" s="99"/>
      <c r="D44" s="115" t="str">
        <f ca="1">IF(backend!J50&lt;&gt;0,CONCATENATE(backend!J50," %"),"")</f>
        <v/>
      </c>
      <c r="E44" s="135"/>
      <c r="F4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4" s="98" t="str">
        <f t="shared" ca="1" si="1"/>
        <v>-</v>
      </c>
      <c r="I44" s="159" t="s">
        <v>1405</v>
      </c>
      <c r="J44" s="143" t="str">
        <f>IFERROR(IF(ncs="A",VLOOKUP(J38,zooks[],9,FALSE),IF(ncs="D",VLOOKUP(J38,zooks[],10,FALSE),IF(ncs="B",(VLOOKUP("AUD",btccurr[],2,FALSE)*VLOOKUP(J38,zooks[],9,FALSE))/VLOOKUP("USD",btccurr[],2,FALSE),IF(ncs="C",(VLOOKUP("CAD",btccurr[],2,FALSE)*VLOOKUP(J38,zooks[],9,FALSE))/VLOOKUP("USD",btccurr[],2,FALSE),IF(ncs="E",(VLOOKUP("GBP",btccurr[],2,FALSE)*VLOOKUP(J38,zooks[],9,FALSE))/VLOOKUP("USD",btccurr[],2,FALSE),IF(ncs="F",(VLOOKUP("NZD",btccurr[],2,FALSE)*VLOOKUP(J38,zooks[],9,FALSE))/VLOOKUP("USD",btccurr[],2,FALSE))))))),"-")</f>
        <v>-</v>
      </c>
      <c r="K44" s="159" t="s">
        <v>1405</v>
      </c>
      <c r="L44" s="143" t="str">
        <f>IFERROR(IF(ncs="A",VLOOKUP(L38,zooks[],9,FALSE),IF(ncs="D",VLOOKUP(L38,zooks[],10,FALSE),IF(ncs="B",(VLOOKUP("AUD",btccurr[],2,FALSE)*VLOOKUP(L38,zooks[],9,FALSE))/VLOOKUP("USD",btccurr[],2,FALSE),IF(ncs="C",(VLOOKUP("CAD",btccurr[],2,FALSE)*VLOOKUP(L38,zooks[],9,FALSE))/VLOOKUP("USD",btccurr[],2,FALSE),IF(ncs="E",(VLOOKUP("GBP",btccurr[],2,FALSE)*VLOOKUP(L38,zooks[],9,FALSE))/VLOOKUP("USD",btccurr[],2,FALSE),IF(ncs="F",(VLOOKUP("NZD",btccurr[],2,FALSE)*VLOOKUP(L38,zooks[],9,FALSE))/VLOOKUP("USD",btccurr[],2,FALSE))))))),"-")</f>
        <v>-</v>
      </c>
      <c r="N44" s="26"/>
      <c r="O44" s="26"/>
      <c r="P44" s="26"/>
      <c r="Q44" s="26"/>
      <c r="R44" s="26"/>
    </row>
    <row r="45" spans="2:18" ht="20.25" customHeight="1" x14ac:dyDescent="0.3">
      <c r="B45" s="2"/>
      <c r="C45" s="99"/>
      <c r="D45" s="115" t="str">
        <f ca="1">IF(backend!J51&lt;&gt;0,CONCATENATE(backend!J51," %"),"")</f>
        <v/>
      </c>
      <c r="E45" s="135"/>
      <c r="F4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5" s="98" t="str">
        <f t="shared" ca="1" si="1"/>
        <v>-</v>
      </c>
      <c r="I45" s="159"/>
      <c r="J45" s="143"/>
      <c r="K45" s="159"/>
      <c r="L45" s="143"/>
      <c r="N45" s="26"/>
      <c r="O45" s="26"/>
      <c r="P45" s="26"/>
      <c r="Q45" s="26"/>
      <c r="R45" s="31"/>
    </row>
    <row r="46" spans="2:18" ht="20.25" customHeight="1" x14ac:dyDescent="0.3">
      <c r="B46" s="2"/>
      <c r="C46" s="99"/>
      <c r="D46" s="115" t="str">
        <f ca="1">IF(backend!J52&lt;&gt;0,CONCATENATE(backend!J52," %"),"")</f>
        <v/>
      </c>
      <c r="E46" s="135"/>
      <c r="F4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6" s="98" t="str">
        <f t="shared" ca="1" si="1"/>
        <v>-</v>
      </c>
      <c r="I46" s="101"/>
      <c r="J46" s="102"/>
      <c r="K46" s="101"/>
      <c r="L46" s="102"/>
      <c r="N46" s="26"/>
      <c r="O46" s="26"/>
      <c r="P46" s="26"/>
      <c r="Q46" s="26"/>
      <c r="R46" s="26"/>
    </row>
    <row r="47" spans="2:18" ht="20.25" customHeight="1" x14ac:dyDescent="0.3">
      <c r="B47" s="2"/>
      <c r="C47" s="99"/>
      <c r="D47" s="115" t="str">
        <f ca="1">IF(backend!J53&lt;&gt;0,CONCATENATE(backend!J53," %"),"")</f>
        <v/>
      </c>
      <c r="E47" s="135"/>
      <c r="F4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7" s="98" t="str">
        <f t="shared" ca="1" si="1"/>
        <v>-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 ht="20.25" customHeight="1" x14ac:dyDescent="0.3">
      <c r="B48" s="2"/>
      <c r="C48" s="99"/>
      <c r="D48" s="115" t="str">
        <f ca="1">IF(backend!J54&lt;&gt;0,CONCATENATE(backend!J54," %"),"")</f>
        <v/>
      </c>
      <c r="E48" s="135"/>
      <c r="F4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8" s="98" t="str">
        <f t="shared" ca="1" si="1"/>
        <v>-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2:18" ht="20.25" customHeight="1" x14ac:dyDescent="0.3">
      <c r="B49" s="2"/>
      <c r="C49" s="99"/>
      <c r="D49" s="115" t="str">
        <f ca="1">IF(backend!J55&lt;&gt;0,CONCATENATE(backend!J55," %"),"")</f>
        <v/>
      </c>
      <c r="E49" s="135"/>
      <c r="F4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49" s="98" t="str">
        <f t="shared" ca="1" si="1"/>
        <v>-</v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 ht="20.25" customHeight="1" x14ac:dyDescent="0.3">
      <c r="B50" s="2"/>
      <c r="C50" s="96"/>
      <c r="D50" s="115" t="str">
        <f ca="1">IF(backend!J56&lt;&gt;0,CONCATENATE(backend!J56," %"),"")</f>
        <v/>
      </c>
      <c r="E50" s="135"/>
      <c r="F5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0" s="98" t="str">
        <f t="shared" ca="1" si="1"/>
        <v>-</v>
      </c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 ht="20.25" customHeight="1" x14ac:dyDescent="0.3">
      <c r="B51" s="2"/>
      <c r="C51" s="96"/>
      <c r="D51" s="115" t="str">
        <f ca="1">IF(backend!J57&lt;&gt;0,CONCATENATE(backend!J57," %"),"")</f>
        <v/>
      </c>
      <c r="E51" s="135"/>
      <c r="F5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1" s="98" t="str">
        <f t="shared" ca="1" si="1"/>
        <v>-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 ht="20.25" customHeight="1" x14ac:dyDescent="0.3">
      <c r="B52" s="2"/>
      <c r="C52" s="96"/>
      <c r="D52" s="115" t="str">
        <f ca="1">IF(backend!J58&lt;&gt;0,CONCATENATE(backend!J58," %"),"")</f>
        <v/>
      </c>
      <c r="E52" s="135"/>
      <c r="F5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2" s="98" t="str">
        <f t="shared" ca="1" si="1"/>
        <v>-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 ht="20.25" customHeight="1" x14ac:dyDescent="0.3">
      <c r="B53" s="2"/>
      <c r="C53" s="96"/>
      <c r="D53" s="115" t="str">
        <f ca="1">IF(backend!J59&lt;&gt;0,CONCATENATE(backend!J59," %"),"")</f>
        <v/>
      </c>
      <c r="E53" s="135"/>
      <c r="F5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3" s="98" t="str">
        <f t="shared" ca="1" si="1"/>
        <v>-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 ht="20.25" customHeight="1" x14ac:dyDescent="0.3">
      <c r="B54" s="2"/>
      <c r="C54" s="96"/>
      <c r="D54" s="115" t="str">
        <f ca="1">IF(backend!J60&lt;&gt;0,CONCATENATE(backend!J60," %"),"")</f>
        <v/>
      </c>
      <c r="E54" s="135"/>
      <c r="F5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4" s="98" t="str">
        <f t="shared" ca="1" si="1"/>
        <v>-</v>
      </c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 ht="20.25" customHeight="1" x14ac:dyDescent="0.3">
      <c r="B55" s="2"/>
      <c r="C55" s="96"/>
      <c r="D55" s="115" t="str">
        <f ca="1">IF(backend!J61&lt;&gt;0,CONCATENATE(backend!J61," %"),"")</f>
        <v/>
      </c>
      <c r="E55" s="135"/>
      <c r="F5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5" s="98" t="str">
        <f t="shared" ca="1" si="1"/>
        <v>-</v>
      </c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 ht="20.25" customHeight="1" x14ac:dyDescent="0.3">
      <c r="B56" s="2"/>
      <c r="C56" s="96"/>
      <c r="D56" s="115" t="str">
        <f ca="1">IF(backend!J62&lt;&gt;0,CONCATENATE(backend!J62," %"),"")</f>
        <v/>
      </c>
      <c r="E56" s="135"/>
      <c r="F5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6" s="98" t="str">
        <f t="shared" ca="1" si="1"/>
        <v>-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 ht="20.25" customHeight="1" x14ac:dyDescent="0.3">
      <c r="B57" s="2"/>
      <c r="C57" s="96"/>
      <c r="D57" s="115" t="str">
        <f ca="1">IF(backend!J63&lt;&gt;0,CONCATENATE(backend!J63," %"),"")</f>
        <v/>
      </c>
      <c r="E57" s="135"/>
      <c r="F5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7" s="98" t="str">
        <f t="shared" ca="1" si="1"/>
        <v>-</v>
      </c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 ht="20.25" customHeight="1" x14ac:dyDescent="0.3">
      <c r="B58" s="2"/>
      <c r="C58" s="96"/>
      <c r="D58" s="115" t="str">
        <f ca="1">IF(backend!J64&lt;&gt;0,CONCATENATE(backend!J64," %"),"")</f>
        <v/>
      </c>
      <c r="E58" s="135"/>
      <c r="F5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8" s="98" t="str">
        <f t="shared" ca="1" si="1"/>
        <v>-</v>
      </c>
    </row>
    <row r="59" spans="2:18" ht="20.25" customHeight="1" x14ac:dyDescent="0.3">
      <c r="B59" s="2"/>
      <c r="C59" s="96"/>
      <c r="D59" s="115" t="str">
        <f ca="1">IF(backend!J65&lt;&gt;0,CONCATENATE(backend!J65," %"),"")</f>
        <v/>
      </c>
      <c r="E59" s="135"/>
      <c r="F5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59" s="98" t="str">
        <f t="shared" ca="1" si="1"/>
        <v>-</v>
      </c>
    </row>
    <row r="60" spans="2:18" ht="20.25" customHeight="1" x14ac:dyDescent="0.3">
      <c r="B60" s="2"/>
      <c r="C60" s="96"/>
      <c r="D60" s="115" t="str">
        <f ca="1">IF(backend!J66&lt;&gt;0,CONCATENATE(backend!J66," %"),"")</f>
        <v/>
      </c>
      <c r="E60" s="135"/>
      <c r="F6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0" s="98" t="str">
        <f t="shared" ca="1" si="1"/>
        <v>-</v>
      </c>
    </row>
    <row r="61" spans="2:18" ht="20.25" customHeight="1" x14ac:dyDescent="0.3">
      <c r="B61" s="2"/>
      <c r="C61" s="96"/>
      <c r="D61" s="115" t="str">
        <f ca="1">IF(backend!J67&lt;&gt;0,CONCATENATE(backend!J67," %"),"")</f>
        <v/>
      </c>
      <c r="E61" s="135"/>
      <c r="F6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1" s="98" t="str">
        <f t="shared" ca="1" si="1"/>
        <v>-</v>
      </c>
    </row>
    <row r="62" spans="2:18" ht="20.25" customHeight="1" x14ac:dyDescent="0.3">
      <c r="B62" s="2"/>
      <c r="C62" s="96"/>
      <c r="D62" s="115" t="str">
        <f ca="1">IF(backend!J68&lt;&gt;0,CONCATENATE(backend!J68," %"),"")</f>
        <v/>
      </c>
      <c r="E62" s="135"/>
      <c r="F6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2" s="98" t="str">
        <f t="shared" ca="1" si="1"/>
        <v>-</v>
      </c>
    </row>
    <row r="63" spans="2:18" ht="20.25" customHeight="1" x14ac:dyDescent="0.3">
      <c r="B63" s="2"/>
      <c r="C63" s="96"/>
      <c r="D63" s="115" t="str">
        <f ca="1">IF(backend!J69&lt;&gt;0,CONCATENATE(backend!J69," %"),"")</f>
        <v/>
      </c>
      <c r="E63" s="135"/>
      <c r="F6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3" s="98" t="str">
        <f t="shared" ca="1" si="1"/>
        <v>-</v>
      </c>
    </row>
    <row r="64" spans="2:18" ht="20.25" customHeight="1" x14ac:dyDescent="0.3">
      <c r="B64" s="2"/>
      <c r="C64" s="96"/>
      <c r="D64" s="115" t="str">
        <f ca="1">IF(backend!J70&lt;&gt;0,CONCATENATE(backend!J70," %"),"")</f>
        <v/>
      </c>
      <c r="E64" s="135"/>
      <c r="F6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4" s="98" t="str">
        <f t="shared" ca="1" si="1"/>
        <v>-</v>
      </c>
    </row>
    <row r="65" spans="2:7" ht="20.25" customHeight="1" x14ac:dyDescent="0.3">
      <c r="B65" s="2"/>
      <c r="C65" s="96"/>
      <c r="D65" s="115" t="str">
        <f ca="1">IF(backend!J71&lt;&gt;0,CONCATENATE(backend!J71," %"),"")</f>
        <v/>
      </c>
      <c r="E65" s="135"/>
      <c r="F6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5" s="98" t="str">
        <f t="shared" ca="1" si="1"/>
        <v>-</v>
      </c>
    </row>
    <row r="66" spans="2:7" ht="20.25" customHeight="1" x14ac:dyDescent="0.3">
      <c r="B66" s="2"/>
      <c r="C66" s="96"/>
      <c r="D66" s="115" t="str">
        <f ca="1">IF(backend!J72&lt;&gt;0,CONCATENATE(backend!J72," %"),"")</f>
        <v/>
      </c>
      <c r="E66" s="135"/>
      <c r="F6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6" s="98" t="str">
        <f t="shared" ca="1" si="1"/>
        <v>-</v>
      </c>
    </row>
    <row r="67" spans="2:7" ht="20.25" customHeight="1" x14ac:dyDescent="0.3">
      <c r="B67" s="2"/>
      <c r="C67" s="96"/>
      <c r="D67" s="115" t="str">
        <f ca="1">IF(backend!J73&lt;&gt;0,CONCATENATE(backend!J73," %"),"")</f>
        <v/>
      </c>
      <c r="E67" s="135"/>
      <c r="F6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7" s="98" t="str">
        <f t="shared" ca="1" si="1"/>
        <v>-</v>
      </c>
    </row>
    <row r="68" spans="2:7" ht="20.25" customHeight="1" x14ac:dyDescent="0.3">
      <c r="B68" s="2"/>
      <c r="C68" s="96"/>
      <c r="D68" s="115" t="str">
        <f ca="1">IF(backend!J74&lt;&gt;0,CONCATENATE(backend!J74," %"),"")</f>
        <v/>
      </c>
      <c r="E68" s="135"/>
      <c r="F6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8" s="98" t="str">
        <f t="shared" ca="1" si="1"/>
        <v>-</v>
      </c>
    </row>
    <row r="69" spans="2:7" ht="20.25" customHeight="1" x14ac:dyDescent="0.3">
      <c r="B69" s="2"/>
      <c r="C69" s="96"/>
      <c r="D69" s="115" t="str">
        <f ca="1">IF(backend!J75&lt;&gt;0,CONCATENATE(backend!J75," %"),"")</f>
        <v/>
      </c>
      <c r="E69" s="135"/>
      <c r="F6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69" s="98" t="str">
        <f t="shared" ca="1" si="1"/>
        <v>-</v>
      </c>
    </row>
    <row r="70" spans="2:7" ht="20.25" customHeight="1" x14ac:dyDescent="0.3">
      <c r="B70" s="2"/>
      <c r="C70" s="96"/>
      <c r="D70" s="115" t="str">
        <f ca="1">IF(backend!J76&lt;&gt;0,CONCATENATE(backend!J76," %"),"")</f>
        <v/>
      </c>
      <c r="E70" s="135"/>
      <c r="F7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0" s="98" t="str">
        <f t="shared" ca="1" si="1"/>
        <v>-</v>
      </c>
    </row>
    <row r="71" spans="2:7" ht="20.25" customHeight="1" x14ac:dyDescent="0.3">
      <c r="B71" s="2"/>
      <c r="C71" s="96"/>
      <c r="D71" s="115" t="str">
        <f ca="1">IF(backend!J77&lt;&gt;0,CONCATENATE(backend!J77," %"),"")</f>
        <v/>
      </c>
      <c r="E71" s="135"/>
      <c r="F7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1" s="98" t="str">
        <f t="shared" ca="1" si="1"/>
        <v>-</v>
      </c>
    </row>
    <row r="72" spans="2:7" ht="20.25" customHeight="1" x14ac:dyDescent="0.3">
      <c r="B72" s="2"/>
      <c r="C72" s="96"/>
      <c r="D72" s="115" t="str">
        <f ca="1">IF(backend!J78&lt;&gt;0,CONCATENATE(backend!J78," %"),"")</f>
        <v/>
      </c>
      <c r="E72" s="135"/>
      <c r="F7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2" s="98" t="str">
        <f t="shared" ca="1" si="1"/>
        <v>-</v>
      </c>
    </row>
    <row r="73" spans="2:7" ht="20.25" customHeight="1" x14ac:dyDescent="0.3">
      <c r="B73" s="2"/>
      <c r="C73" s="96"/>
      <c r="D73" s="115" t="str">
        <f ca="1">IF(backend!J79&lt;&gt;0,CONCATENATE(backend!J79," %"),"")</f>
        <v/>
      </c>
      <c r="E73" s="135"/>
      <c r="F7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3" s="98" t="str">
        <f t="shared" ca="1" si="1"/>
        <v>-</v>
      </c>
    </row>
    <row r="74" spans="2:7" ht="20.25" customHeight="1" x14ac:dyDescent="0.3">
      <c r="B74" s="2"/>
      <c r="C74" s="96"/>
      <c r="D74" s="115" t="str">
        <f ca="1">IF(backend!J80&lt;&gt;0,CONCATENATE(backend!J80," %"),"")</f>
        <v/>
      </c>
      <c r="E74" s="135"/>
      <c r="F7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4" s="98" t="str">
        <f t="shared" ca="1" si="1"/>
        <v>-</v>
      </c>
    </row>
    <row r="75" spans="2:7" ht="20.25" customHeight="1" x14ac:dyDescent="0.3">
      <c r="B75" s="2"/>
      <c r="C75" s="96"/>
      <c r="D75" s="115" t="str">
        <f ca="1">IF(backend!J81&lt;&gt;0,CONCATENATE(backend!J81," %"),"")</f>
        <v/>
      </c>
      <c r="E75" s="135"/>
      <c r="F7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5" s="98" t="str">
        <f t="shared" ref="G75:G106" ca="1" si="2">IFERROR(IF(INDIRECT(ADDRESS(ROW(),3))&lt;&gt;"",E75*F75,"-"),0)</f>
        <v>-</v>
      </c>
    </row>
    <row r="76" spans="2:7" ht="20.25" customHeight="1" x14ac:dyDescent="0.3">
      <c r="B76" s="2"/>
      <c r="C76" s="96"/>
      <c r="D76" s="115" t="str">
        <f ca="1">IF(backend!J82&lt;&gt;0,CONCATENATE(backend!J82," %"),"")</f>
        <v/>
      </c>
      <c r="E76" s="135"/>
      <c r="F7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6" s="98" t="str">
        <f t="shared" ca="1" si="2"/>
        <v>-</v>
      </c>
    </row>
    <row r="77" spans="2:7" ht="20.25" customHeight="1" x14ac:dyDescent="0.3">
      <c r="B77" s="2"/>
      <c r="C77" s="96"/>
      <c r="D77" s="115" t="str">
        <f ca="1">IF(backend!J83&lt;&gt;0,CONCATENATE(backend!J83," %"),"")</f>
        <v/>
      </c>
      <c r="E77" s="135"/>
      <c r="F7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7" s="98" t="str">
        <f t="shared" ca="1" si="2"/>
        <v>-</v>
      </c>
    </row>
    <row r="78" spans="2:7" ht="20.25" customHeight="1" x14ac:dyDescent="0.3">
      <c r="B78" s="2"/>
      <c r="C78" s="96"/>
      <c r="D78" s="115" t="str">
        <f ca="1">IF(backend!J84&lt;&gt;0,CONCATENATE(backend!J84," %"),"")</f>
        <v/>
      </c>
      <c r="E78" s="135"/>
      <c r="F7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8" s="98" t="str">
        <f t="shared" ca="1" si="2"/>
        <v>-</v>
      </c>
    </row>
    <row r="79" spans="2:7" ht="20.25" customHeight="1" x14ac:dyDescent="0.3">
      <c r="B79" s="2"/>
      <c r="C79" s="96"/>
      <c r="D79" s="115" t="str">
        <f ca="1">IF(backend!J85&lt;&gt;0,CONCATENATE(backend!J85," %"),"")</f>
        <v/>
      </c>
      <c r="E79" s="135"/>
      <c r="F7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79" s="98" t="str">
        <f t="shared" ca="1" si="2"/>
        <v>-</v>
      </c>
    </row>
    <row r="80" spans="2:7" ht="20.25" customHeight="1" x14ac:dyDescent="0.3">
      <c r="B80" s="2"/>
      <c r="C80" s="96"/>
      <c r="D80" s="115" t="str">
        <f ca="1">IF(backend!J86&lt;&gt;0,CONCATENATE(backend!J86," %"),"")</f>
        <v/>
      </c>
      <c r="E80" s="135"/>
      <c r="F8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0" s="98" t="str">
        <f t="shared" ca="1" si="2"/>
        <v>-</v>
      </c>
    </row>
    <row r="81" spans="2:7" ht="20.25" customHeight="1" x14ac:dyDescent="0.3">
      <c r="B81" s="2"/>
      <c r="C81" s="96"/>
      <c r="D81" s="115" t="str">
        <f ca="1">IF(backend!J87&lt;&gt;0,CONCATENATE(backend!J87," %"),"")</f>
        <v/>
      </c>
      <c r="E81" s="135"/>
      <c r="F8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1" s="98" t="str">
        <f t="shared" ca="1" si="2"/>
        <v>-</v>
      </c>
    </row>
    <row r="82" spans="2:7" ht="20.25" customHeight="1" x14ac:dyDescent="0.3">
      <c r="B82" s="2"/>
      <c r="C82" s="96"/>
      <c r="D82" s="115" t="str">
        <f ca="1">IF(backend!J88&lt;&gt;0,CONCATENATE(backend!J88," %"),"")</f>
        <v/>
      </c>
      <c r="E82" s="135"/>
      <c r="F8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2" s="98" t="str">
        <f t="shared" ca="1" si="2"/>
        <v>-</v>
      </c>
    </row>
    <row r="83" spans="2:7" ht="20.25" customHeight="1" x14ac:dyDescent="0.3">
      <c r="B83" s="2"/>
      <c r="C83" s="96"/>
      <c r="D83" s="115" t="str">
        <f ca="1">IF(backend!J89&lt;&gt;0,CONCATENATE(backend!J89," %"),"")</f>
        <v/>
      </c>
      <c r="E83" s="135"/>
      <c r="F8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3" s="98" t="str">
        <f t="shared" ca="1" si="2"/>
        <v>-</v>
      </c>
    </row>
    <row r="84" spans="2:7" ht="20.25" customHeight="1" x14ac:dyDescent="0.3">
      <c r="B84" s="2"/>
      <c r="C84" s="96"/>
      <c r="D84" s="115" t="str">
        <f ca="1">IF(backend!J90&lt;&gt;0,CONCATENATE(backend!J90," %"),"")</f>
        <v/>
      </c>
      <c r="E84" s="135"/>
      <c r="F8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4" s="98" t="str">
        <f t="shared" ca="1" si="2"/>
        <v>-</v>
      </c>
    </row>
    <row r="85" spans="2:7" ht="20.25" customHeight="1" x14ac:dyDescent="0.3">
      <c r="B85" s="2"/>
      <c r="C85" s="96"/>
      <c r="D85" s="115" t="str">
        <f ca="1">IF(backend!J91&lt;&gt;0,CONCATENATE(backend!J91," %"),"")</f>
        <v/>
      </c>
      <c r="E85" s="135"/>
      <c r="F8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5" s="98" t="str">
        <f t="shared" ca="1" si="2"/>
        <v>-</v>
      </c>
    </row>
    <row r="86" spans="2:7" ht="20.25" customHeight="1" x14ac:dyDescent="0.3">
      <c r="B86" s="2"/>
      <c r="C86" s="96"/>
      <c r="D86" s="115" t="str">
        <f ca="1">IF(backend!J92&lt;&gt;0,CONCATENATE(backend!J92," %"),"")</f>
        <v/>
      </c>
      <c r="E86" s="135"/>
      <c r="F8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6" s="98" t="str">
        <f t="shared" ca="1" si="2"/>
        <v>-</v>
      </c>
    </row>
    <row r="87" spans="2:7" ht="20.25" customHeight="1" x14ac:dyDescent="0.3">
      <c r="B87" s="2"/>
      <c r="C87" s="96"/>
      <c r="D87" s="115" t="str">
        <f ca="1">IF(backend!J93&lt;&gt;0,CONCATENATE(backend!J93," %"),"")</f>
        <v/>
      </c>
      <c r="E87" s="135"/>
      <c r="F8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7" s="98" t="str">
        <f t="shared" ca="1" si="2"/>
        <v>-</v>
      </c>
    </row>
    <row r="88" spans="2:7" ht="20.25" customHeight="1" x14ac:dyDescent="0.3">
      <c r="B88" s="2"/>
      <c r="C88" s="96"/>
      <c r="D88" s="115" t="str">
        <f ca="1">IF(backend!J94&lt;&gt;0,CONCATENATE(backend!J94," %"),"")</f>
        <v/>
      </c>
      <c r="E88" s="135"/>
      <c r="F8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8" s="98" t="str">
        <f t="shared" ca="1" si="2"/>
        <v>-</v>
      </c>
    </row>
    <row r="89" spans="2:7" ht="20.25" customHeight="1" x14ac:dyDescent="0.3">
      <c r="B89" s="2"/>
      <c r="C89" s="96"/>
      <c r="D89" s="115" t="str">
        <f ca="1">IF(backend!J95&lt;&gt;0,CONCATENATE(backend!J95," %"),"")</f>
        <v/>
      </c>
      <c r="E89" s="135"/>
      <c r="F8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89" s="98" t="str">
        <f t="shared" ca="1" si="2"/>
        <v>-</v>
      </c>
    </row>
    <row r="90" spans="2:7" ht="20.25" customHeight="1" x14ac:dyDescent="0.3">
      <c r="B90" s="2"/>
      <c r="C90" s="96"/>
      <c r="D90" s="115" t="str">
        <f ca="1">IF(backend!J96&lt;&gt;0,CONCATENATE(backend!J96," %"),"")</f>
        <v/>
      </c>
      <c r="E90" s="135"/>
      <c r="F9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0" s="98" t="str">
        <f t="shared" ca="1" si="2"/>
        <v>-</v>
      </c>
    </row>
    <row r="91" spans="2:7" ht="20.25" customHeight="1" x14ac:dyDescent="0.3">
      <c r="B91" s="2"/>
      <c r="C91" s="96"/>
      <c r="D91" s="115" t="str">
        <f ca="1">IF(backend!J97&lt;&gt;0,CONCATENATE(backend!J97," %"),"")</f>
        <v/>
      </c>
      <c r="E91" s="135"/>
      <c r="F9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1" s="98" t="str">
        <f t="shared" ca="1" si="2"/>
        <v>-</v>
      </c>
    </row>
    <row r="92" spans="2:7" ht="20.25" customHeight="1" x14ac:dyDescent="0.3">
      <c r="B92" s="2"/>
      <c r="C92" s="96"/>
      <c r="D92" s="115" t="str">
        <f ca="1">IF(backend!J98&lt;&gt;0,CONCATENATE(backend!J98," %"),"")</f>
        <v/>
      </c>
      <c r="E92" s="135"/>
      <c r="F9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2" s="98" t="str">
        <f t="shared" ca="1" si="2"/>
        <v>-</v>
      </c>
    </row>
    <row r="93" spans="2:7" ht="20.25" customHeight="1" x14ac:dyDescent="0.3">
      <c r="B93" s="2"/>
      <c r="C93" s="96"/>
      <c r="D93" s="115" t="str">
        <f ca="1">IF(backend!J99&lt;&gt;0,CONCATENATE(backend!J99," %"),"")</f>
        <v/>
      </c>
      <c r="E93" s="135"/>
      <c r="F9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3" s="98" t="str">
        <f t="shared" ca="1" si="2"/>
        <v>-</v>
      </c>
    </row>
    <row r="94" spans="2:7" ht="20.25" customHeight="1" x14ac:dyDescent="0.3">
      <c r="B94" s="2"/>
      <c r="C94" s="96"/>
      <c r="D94" s="115" t="str">
        <f ca="1">IF(backend!J100&lt;&gt;0,CONCATENATE(backend!J100," %"),"")</f>
        <v/>
      </c>
      <c r="E94" s="135"/>
      <c r="F9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4" s="98" t="str">
        <f t="shared" ca="1" si="2"/>
        <v>-</v>
      </c>
    </row>
    <row r="95" spans="2:7" ht="20.25" customHeight="1" x14ac:dyDescent="0.3">
      <c r="B95" s="2"/>
      <c r="C95" s="96"/>
      <c r="D95" s="115" t="str">
        <f ca="1">IF(backend!J101&lt;&gt;0,CONCATENATE(backend!J101," %"),"")</f>
        <v/>
      </c>
      <c r="E95" s="135"/>
      <c r="F9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5" s="98" t="str">
        <f t="shared" ca="1" si="2"/>
        <v>-</v>
      </c>
    </row>
    <row r="96" spans="2:7" ht="20.25" customHeight="1" x14ac:dyDescent="0.3">
      <c r="B96" s="2"/>
      <c r="C96" s="96"/>
      <c r="D96" s="115" t="str">
        <f ca="1">IF(backend!J102&lt;&gt;0,CONCATENATE(backend!J102," %"),"")</f>
        <v/>
      </c>
      <c r="E96" s="135"/>
      <c r="F9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6" s="98" t="str">
        <f t="shared" ca="1" si="2"/>
        <v>-</v>
      </c>
    </row>
    <row r="97" spans="2:7" ht="20.25" customHeight="1" x14ac:dyDescent="0.3">
      <c r="B97" s="2"/>
      <c r="C97" s="96"/>
      <c r="D97" s="115" t="str">
        <f ca="1">IF(backend!J103&lt;&gt;0,CONCATENATE(backend!J103," %"),"")</f>
        <v/>
      </c>
      <c r="E97" s="135"/>
      <c r="F9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7" s="98" t="str">
        <f t="shared" ca="1" si="2"/>
        <v>-</v>
      </c>
    </row>
    <row r="98" spans="2:7" ht="20.25" customHeight="1" x14ac:dyDescent="0.3">
      <c r="B98" s="2"/>
      <c r="C98" s="96"/>
      <c r="D98" s="115" t="str">
        <f ca="1">IF(backend!J104&lt;&gt;0,CONCATENATE(backend!J104," %"),"")</f>
        <v/>
      </c>
      <c r="E98" s="135"/>
      <c r="F9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8" s="98" t="str">
        <f t="shared" ca="1" si="2"/>
        <v>-</v>
      </c>
    </row>
    <row r="99" spans="2:7" ht="20.25" customHeight="1" x14ac:dyDescent="0.3">
      <c r="B99" s="2"/>
      <c r="C99" s="96"/>
      <c r="D99" s="115" t="str">
        <f ca="1">IF(backend!J105&lt;&gt;0,CONCATENATE(backend!J105," %"),"")</f>
        <v/>
      </c>
      <c r="E99" s="135"/>
      <c r="F9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99" s="98" t="str">
        <f t="shared" ca="1" si="2"/>
        <v>-</v>
      </c>
    </row>
    <row r="100" spans="2:7" ht="20.25" customHeight="1" x14ac:dyDescent="0.3">
      <c r="B100" s="2"/>
      <c r="C100" s="96"/>
      <c r="D100" s="115" t="str">
        <f ca="1">IF(backend!J106&lt;&gt;0,CONCATENATE(backend!J106," %"),"")</f>
        <v/>
      </c>
      <c r="E100" s="135"/>
      <c r="F10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0" s="98" t="str">
        <f t="shared" ca="1" si="2"/>
        <v>-</v>
      </c>
    </row>
    <row r="101" spans="2:7" ht="20.25" customHeight="1" x14ac:dyDescent="0.3">
      <c r="B101" s="2"/>
      <c r="C101" s="96"/>
      <c r="D101" s="115" t="str">
        <f ca="1">IF(backend!J107&lt;&gt;0,CONCATENATE(backend!J107," %"),"")</f>
        <v/>
      </c>
      <c r="E101" s="135"/>
      <c r="F10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1" s="98" t="str">
        <f t="shared" ca="1" si="2"/>
        <v>-</v>
      </c>
    </row>
    <row r="102" spans="2:7" ht="20.25" customHeight="1" x14ac:dyDescent="0.3">
      <c r="B102" s="2"/>
      <c r="C102" s="96"/>
      <c r="D102" s="115" t="str">
        <f ca="1">IF(backend!J108&lt;&gt;0,CONCATENATE(backend!J108," %"),"")</f>
        <v/>
      </c>
      <c r="E102" s="135"/>
      <c r="F10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2" s="98" t="str">
        <f t="shared" ca="1" si="2"/>
        <v>-</v>
      </c>
    </row>
    <row r="103" spans="2:7" ht="20.25" customHeight="1" x14ac:dyDescent="0.3">
      <c r="B103" s="2"/>
      <c r="C103" s="96"/>
      <c r="D103" s="115" t="str">
        <f ca="1">IF(backend!J109&lt;&gt;0,CONCATENATE(backend!J109," %"),"")</f>
        <v/>
      </c>
      <c r="E103" s="135"/>
      <c r="F10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3" s="98" t="str">
        <f t="shared" ca="1" si="2"/>
        <v>-</v>
      </c>
    </row>
    <row r="104" spans="2:7" ht="20.25" customHeight="1" x14ac:dyDescent="0.3">
      <c r="B104" s="2"/>
      <c r="C104" s="96"/>
      <c r="D104" s="115" t="str">
        <f ca="1">IF(backend!J110&lt;&gt;0,CONCATENATE(backend!J110," %"),"")</f>
        <v/>
      </c>
      <c r="E104" s="135"/>
      <c r="F10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4" s="98" t="str">
        <f t="shared" ca="1" si="2"/>
        <v>-</v>
      </c>
    </row>
    <row r="105" spans="2:7" ht="20.25" customHeight="1" x14ac:dyDescent="0.3">
      <c r="B105" s="2"/>
      <c r="C105" s="96"/>
      <c r="D105" s="115" t="str">
        <f ca="1">IF(backend!J111&lt;&gt;0,CONCATENATE(backend!J111," %"),"")</f>
        <v/>
      </c>
      <c r="E105" s="135"/>
      <c r="F10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5" s="98" t="str">
        <f t="shared" ca="1" si="2"/>
        <v>-</v>
      </c>
    </row>
    <row r="106" spans="2:7" ht="20.25" customHeight="1" x14ac:dyDescent="0.3">
      <c r="B106" s="2"/>
      <c r="C106" s="96"/>
      <c r="D106" s="115" t="str">
        <f ca="1">IF(backend!J112&lt;&gt;0,CONCATENATE(backend!J112," %"),"")</f>
        <v/>
      </c>
      <c r="E106" s="135"/>
      <c r="F10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6" s="98" t="str">
        <f t="shared" ca="1" si="2"/>
        <v>-</v>
      </c>
    </row>
    <row r="107" spans="2:7" ht="20.25" customHeight="1" x14ac:dyDescent="0.3">
      <c r="B107" s="2"/>
      <c r="C107" s="96"/>
      <c r="D107" s="115" t="str">
        <f ca="1">IF(backend!J113&lt;&gt;0,CONCATENATE(backend!J113," %"),"")</f>
        <v/>
      </c>
      <c r="E107" s="135"/>
      <c r="F10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7" s="98" t="str">
        <f t="shared" ref="G107:G138" ca="1" si="3">IFERROR(IF(INDIRECT(ADDRESS(ROW(),3))&lt;&gt;"",E107*F107,"-"),0)</f>
        <v>-</v>
      </c>
    </row>
    <row r="108" spans="2:7" ht="20.25" customHeight="1" x14ac:dyDescent="0.3">
      <c r="B108" s="2"/>
      <c r="C108" s="96"/>
      <c r="D108" s="115" t="str">
        <f ca="1">IF(backend!J114&lt;&gt;0,CONCATENATE(backend!J114," %"),"")</f>
        <v/>
      </c>
      <c r="E108" s="135"/>
      <c r="F10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8" s="98" t="str">
        <f t="shared" ca="1" si="3"/>
        <v>-</v>
      </c>
    </row>
    <row r="109" spans="2:7" ht="20.25" customHeight="1" x14ac:dyDescent="0.3">
      <c r="B109" s="2"/>
      <c r="C109" s="96"/>
      <c r="D109" s="115" t="str">
        <f ca="1">IF(backend!J115&lt;&gt;0,CONCATENATE(backend!J115," %"),"")</f>
        <v/>
      </c>
      <c r="E109" s="135"/>
      <c r="F10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09" s="98" t="str">
        <f t="shared" ca="1" si="3"/>
        <v>-</v>
      </c>
    </row>
    <row r="110" spans="2:7" ht="20.25" customHeight="1" x14ac:dyDescent="0.3">
      <c r="B110" s="2"/>
      <c r="C110" s="96"/>
      <c r="D110" s="115" t="str">
        <f ca="1">IF(backend!J116&lt;&gt;0,CONCATENATE(backend!J116," %"),"")</f>
        <v/>
      </c>
      <c r="E110" s="135"/>
      <c r="F11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0" s="98" t="str">
        <f t="shared" ca="1" si="3"/>
        <v>-</v>
      </c>
    </row>
    <row r="111" spans="2:7" ht="20.25" customHeight="1" x14ac:dyDescent="0.3">
      <c r="B111" s="2"/>
      <c r="C111" s="96"/>
      <c r="D111" s="115" t="str">
        <f ca="1">IF(backend!J117&lt;&gt;0,CONCATENATE(backend!J117," %"),"")</f>
        <v/>
      </c>
      <c r="E111" s="135"/>
      <c r="F11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1" s="98" t="str">
        <f t="shared" ca="1" si="3"/>
        <v>-</v>
      </c>
    </row>
    <row r="112" spans="2:7" ht="20.25" customHeight="1" x14ac:dyDescent="0.3">
      <c r="B112" s="2"/>
      <c r="C112" s="96"/>
      <c r="D112" s="115" t="str">
        <f ca="1">IF(backend!J118&lt;&gt;0,CONCATENATE(backend!J118," %"),"")</f>
        <v/>
      </c>
      <c r="E112" s="135"/>
      <c r="F11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2" s="98" t="str">
        <f t="shared" ca="1" si="3"/>
        <v>-</v>
      </c>
    </row>
    <row r="113" spans="2:7" ht="20.25" customHeight="1" x14ac:dyDescent="0.3">
      <c r="B113" s="2"/>
      <c r="C113" s="96"/>
      <c r="D113" s="115" t="str">
        <f ca="1">IF(backend!J119&lt;&gt;0,CONCATENATE(backend!J119," %"),"")</f>
        <v/>
      </c>
      <c r="E113" s="135"/>
      <c r="F11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3" s="98" t="str">
        <f t="shared" ca="1" si="3"/>
        <v>-</v>
      </c>
    </row>
    <row r="114" spans="2:7" ht="20.25" customHeight="1" x14ac:dyDescent="0.3">
      <c r="B114" s="2"/>
      <c r="C114" s="96"/>
      <c r="D114" s="115" t="str">
        <f ca="1">IF(backend!J120&lt;&gt;0,CONCATENATE(backend!J120," %"),"")</f>
        <v/>
      </c>
      <c r="E114" s="135"/>
      <c r="F11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4" s="98" t="str">
        <f t="shared" ca="1" si="3"/>
        <v>-</v>
      </c>
    </row>
    <row r="115" spans="2:7" ht="20.25" customHeight="1" x14ac:dyDescent="0.3">
      <c r="B115" s="2"/>
      <c r="C115" s="96"/>
      <c r="D115" s="115" t="str">
        <f ca="1">IF(backend!J121&lt;&gt;0,CONCATENATE(backend!J121," %"),"")</f>
        <v/>
      </c>
      <c r="E115" s="135"/>
      <c r="F11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5" s="98" t="str">
        <f t="shared" ca="1" si="3"/>
        <v>-</v>
      </c>
    </row>
    <row r="116" spans="2:7" ht="20.25" customHeight="1" x14ac:dyDescent="0.3">
      <c r="B116" s="2"/>
      <c r="C116" s="96"/>
      <c r="D116" s="115" t="str">
        <f ca="1">IF(backend!J122&lt;&gt;0,CONCATENATE(backend!J122," %"),"")</f>
        <v/>
      </c>
      <c r="E116" s="135"/>
      <c r="F11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6" s="98" t="str">
        <f t="shared" ca="1" si="3"/>
        <v>-</v>
      </c>
    </row>
    <row r="117" spans="2:7" ht="20.25" customHeight="1" x14ac:dyDescent="0.3">
      <c r="B117" s="2"/>
      <c r="C117" s="96"/>
      <c r="D117" s="115" t="str">
        <f ca="1">IF(backend!J123&lt;&gt;0,CONCATENATE(backend!J123," %"),"")</f>
        <v/>
      </c>
      <c r="E117" s="135"/>
      <c r="F11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7" s="98" t="str">
        <f t="shared" ca="1" si="3"/>
        <v>-</v>
      </c>
    </row>
    <row r="118" spans="2:7" ht="20.25" customHeight="1" x14ac:dyDescent="0.3">
      <c r="B118" s="2"/>
      <c r="C118" s="96"/>
      <c r="D118" s="115" t="str">
        <f ca="1">IF(backend!J124&lt;&gt;0,CONCATENATE(backend!J124," %"),"")</f>
        <v/>
      </c>
      <c r="E118" s="135"/>
      <c r="F11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8" s="98" t="str">
        <f t="shared" ca="1" si="3"/>
        <v>-</v>
      </c>
    </row>
    <row r="119" spans="2:7" ht="20.25" customHeight="1" x14ac:dyDescent="0.3">
      <c r="B119" s="2"/>
      <c r="C119" s="96"/>
      <c r="D119" s="115" t="str">
        <f ca="1">IF(backend!J125&lt;&gt;0,CONCATENATE(backend!J125," %"),"")</f>
        <v/>
      </c>
      <c r="E119" s="135"/>
      <c r="F11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19" s="98" t="str">
        <f t="shared" ca="1" si="3"/>
        <v>-</v>
      </c>
    </row>
    <row r="120" spans="2:7" ht="20.25" customHeight="1" x14ac:dyDescent="0.3">
      <c r="B120" s="2"/>
      <c r="C120" s="96"/>
      <c r="D120" s="115" t="str">
        <f ca="1">IF(backend!J126&lt;&gt;0,CONCATENATE(backend!J126," %"),"")</f>
        <v/>
      </c>
      <c r="E120" s="135"/>
      <c r="F12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0" s="98" t="str">
        <f t="shared" ca="1" si="3"/>
        <v>-</v>
      </c>
    </row>
    <row r="121" spans="2:7" ht="20.25" customHeight="1" x14ac:dyDescent="0.3">
      <c r="B121" s="2"/>
      <c r="C121" s="96"/>
      <c r="D121" s="115" t="str">
        <f ca="1">IF(backend!J127&lt;&gt;0,CONCATENATE(backend!J127," %"),"")</f>
        <v/>
      </c>
      <c r="E121" s="135"/>
      <c r="F12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1" s="98" t="str">
        <f t="shared" ca="1" si="3"/>
        <v>-</v>
      </c>
    </row>
    <row r="122" spans="2:7" ht="20.25" customHeight="1" x14ac:dyDescent="0.3">
      <c r="B122" s="2"/>
      <c r="C122" s="96"/>
      <c r="D122" s="115" t="str">
        <f ca="1">IF(backend!J128&lt;&gt;0,CONCATENATE(backend!J128," %"),"")</f>
        <v/>
      </c>
      <c r="E122" s="135"/>
      <c r="F12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2" s="98" t="str">
        <f t="shared" ca="1" si="3"/>
        <v>-</v>
      </c>
    </row>
    <row r="123" spans="2:7" ht="20.25" customHeight="1" x14ac:dyDescent="0.3">
      <c r="B123" s="2"/>
      <c r="C123" s="96"/>
      <c r="D123" s="115" t="str">
        <f ca="1">IF(backend!J129&lt;&gt;0,CONCATENATE(backend!J129," %"),"")</f>
        <v/>
      </c>
      <c r="E123" s="135"/>
      <c r="F12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3" s="98" t="str">
        <f t="shared" ca="1" si="3"/>
        <v>-</v>
      </c>
    </row>
    <row r="124" spans="2:7" ht="20.25" customHeight="1" x14ac:dyDescent="0.3">
      <c r="B124" s="2"/>
      <c r="C124" s="96"/>
      <c r="D124" s="115" t="str">
        <f ca="1">IF(backend!J130&lt;&gt;0,CONCATENATE(backend!J130," %"),"")</f>
        <v/>
      </c>
      <c r="E124" s="135"/>
      <c r="F12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4" s="98" t="str">
        <f t="shared" ca="1" si="3"/>
        <v>-</v>
      </c>
    </row>
    <row r="125" spans="2:7" ht="20.25" customHeight="1" x14ac:dyDescent="0.3">
      <c r="B125" s="2"/>
      <c r="C125" s="96"/>
      <c r="D125" s="115" t="str">
        <f ca="1">IF(backend!J131&lt;&gt;0,CONCATENATE(backend!J131," %"),"")</f>
        <v/>
      </c>
      <c r="E125" s="135"/>
      <c r="F12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5" s="98" t="str">
        <f t="shared" ca="1" si="3"/>
        <v>-</v>
      </c>
    </row>
    <row r="126" spans="2:7" ht="20.25" customHeight="1" x14ac:dyDescent="0.3">
      <c r="B126" s="2"/>
      <c r="C126" s="96"/>
      <c r="D126" s="115" t="str">
        <f ca="1">IF(backend!J132&lt;&gt;0,CONCATENATE(backend!J132," %"),"")</f>
        <v/>
      </c>
      <c r="E126" s="135"/>
      <c r="F12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6" s="98" t="str">
        <f t="shared" ca="1" si="3"/>
        <v>-</v>
      </c>
    </row>
    <row r="127" spans="2:7" ht="20.25" customHeight="1" x14ac:dyDescent="0.3">
      <c r="B127" s="2"/>
      <c r="C127" s="96"/>
      <c r="D127" s="115" t="str">
        <f ca="1">IF(backend!J133&lt;&gt;0,CONCATENATE(backend!J133," %"),"")</f>
        <v/>
      </c>
      <c r="E127" s="135"/>
      <c r="F12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7" s="98" t="str">
        <f t="shared" ca="1" si="3"/>
        <v>-</v>
      </c>
    </row>
    <row r="128" spans="2:7" ht="20.25" customHeight="1" x14ac:dyDescent="0.3">
      <c r="B128" s="2"/>
      <c r="C128" s="96"/>
      <c r="D128" s="115" t="str">
        <f ca="1">IF(backend!J134&lt;&gt;0,CONCATENATE(backend!J134," %"),"")</f>
        <v/>
      </c>
      <c r="E128" s="135"/>
      <c r="F12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8" s="98" t="str">
        <f t="shared" ca="1" si="3"/>
        <v>-</v>
      </c>
    </row>
    <row r="129" spans="2:7" ht="20.25" customHeight="1" x14ac:dyDescent="0.3">
      <c r="B129" s="2"/>
      <c r="C129" s="96"/>
      <c r="D129" s="115" t="str">
        <f ca="1">IF(backend!J135&lt;&gt;0,CONCATENATE(backend!J135," %"),"")</f>
        <v/>
      </c>
      <c r="E129" s="135"/>
      <c r="F12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29" s="98" t="str">
        <f t="shared" ca="1" si="3"/>
        <v>-</v>
      </c>
    </row>
    <row r="130" spans="2:7" ht="20.25" customHeight="1" x14ac:dyDescent="0.3">
      <c r="B130" s="2"/>
      <c r="C130" s="96"/>
      <c r="D130" s="115" t="str">
        <f ca="1">IF(backend!J136&lt;&gt;0,CONCATENATE(backend!J136," %"),"")</f>
        <v/>
      </c>
      <c r="E130" s="135"/>
      <c r="F13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0" s="98" t="str">
        <f t="shared" ca="1" si="3"/>
        <v>-</v>
      </c>
    </row>
    <row r="131" spans="2:7" ht="20.25" customHeight="1" x14ac:dyDescent="0.3">
      <c r="B131" s="2"/>
      <c r="C131" s="96"/>
      <c r="D131" s="115" t="str">
        <f ca="1">IF(backend!J137&lt;&gt;0,CONCATENATE(backend!J137," %"),"")</f>
        <v/>
      </c>
      <c r="E131" s="135"/>
      <c r="F13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1" s="98" t="str">
        <f t="shared" ca="1" si="3"/>
        <v>-</v>
      </c>
    </row>
    <row r="132" spans="2:7" ht="20.25" customHeight="1" x14ac:dyDescent="0.3">
      <c r="B132" s="2"/>
      <c r="C132" s="96"/>
      <c r="D132" s="115" t="str">
        <f ca="1">IF(backend!J138&lt;&gt;0,CONCATENATE(backend!J138," %"),"")</f>
        <v/>
      </c>
      <c r="E132" s="135"/>
      <c r="F13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2" s="98" t="str">
        <f t="shared" ca="1" si="3"/>
        <v>-</v>
      </c>
    </row>
    <row r="133" spans="2:7" ht="20.25" customHeight="1" x14ac:dyDescent="0.3">
      <c r="B133" s="2"/>
      <c r="C133" s="96"/>
      <c r="D133" s="115" t="str">
        <f ca="1">IF(backend!J139&lt;&gt;0,CONCATENATE(backend!J139," %"),"")</f>
        <v/>
      </c>
      <c r="E133" s="135"/>
      <c r="F13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3" s="98" t="str">
        <f t="shared" ca="1" si="3"/>
        <v>-</v>
      </c>
    </row>
    <row r="134" spans="2:7" ht="20.25" customHeight="1" x14ac:dyDescent="0.3">
      <c r="B134" s="2"/>
      <c r="C134" s="96"/>
      <c r="D134" s="115" t="str">
        <f ca="1">IF(backend!J140&lt;&gt;0,CONCATENATE(backend!J140," %"),"")</f>
        <v/>
      </c>
      <c r="E134" s="135"/>
      <c r="F13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4" s="98" t="str">
        <f t="shared" ca="1" si="3"/>
        <v>-</v>
      </c>
    </row>
    <row r="135" spans="2:7" ht="20.25" customHeight="1" x14ac:dyDescent="0.3">
      <c r="B135" s="2"/>
      <c r="C135" s="96"/>
      <c r="D135" s="115" t="str">
        <f ca="1">IF(backend!J141&lt;&gt;0,CONCATENATE(backend!J141," %"),"")</f>
        <v/>
      </c>
      <c r="E135" s="135"/>
      <c r="F13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5" s="98" t="str">
        <f t="shared" ca="1" si="3"/>
        <v>-</v>
      </c>
    </row>
    <row r="136" spans="2:7" ht="20.25" customHeight="1" x14ac:dyDescent="0.3">
      <c r="B136" s="2"/>
      <c r="C136" s="96"/>
      <c r="D136" s="115" t="str">
        <f ca="1">IF(backend!J142&lt;&gt;0,CONCATENATE(backend!J142," %"),"")</f>
        <v/>
      </c>
      <c r="E136" s="135"/>
      <c r="F13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6" s="98" t="str">
        <f t="shared" ca="1" si="3"/>
        <v>-</v>
      </c>
    </row>
    <row r="137" spans="2:7" ht="20.25" customHeight="1" x14ac:dyDescent="0.3">
      <c r="B137" s="2"/>
      <c r="C137" s="96"/>
      <c r="D137" s="115" t="str">
        <f ca="1">IF(backend!J143&lt;&gt;0,CONCATENATE(backend!J143," %"),"")</f>
        <v/>
      </c>
      <c r="E137" s="135"/>
      <c r="F13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7" s="98" t="str">
        <f t="shared" ca="1" si="3"/>
        <v>-</v>
      </c>
    </row>
    <row r="138" spans="2:7" ht="20.25" customHeight="1" x14ac:dyDescent="0.3">
      <c r="B138" s="2"/>
      <c r="C138" s="96"/>
      <c r="D138" s="115" t="str">
        <f ca="1">IF(backend!J144&lt;&gt;0,CONCATENATE(backend!J144," %"),"")</f>
        <v/>
      </c>
      <c r="E138" s="135"/>
      <c r="F13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8" s="98" t="str">
        <f t="shared" ca="1" si="3"/>
        <v>-</v>
      </c>
    </row>
    <row r="139" spans="2:7" ht="20.25" customHeight="1" x14ac:dyDescent="0.3">
      <c r="B139" s="2"/>
      <c r="C139" s="96"/>
      <c r="D139" s="115" t="str">
        <f ca="1">IF(backend!J145&lt;&gt;0,CONCATENATE(backend!J145," %"),"")</f>
        <v/>
      </c>
      <c r="E139" s="135"/>
      <c r="F13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39" s="98" t="str">
        <f t="shared" ref="G139:G150" ca="1" si="4">IFERROR(IF(INDIRECT(ADDRESS(ROW(),3))&lt;&gt;"",E139*F139,"-"),0)</f>
        <v>-</v>
      </c>
    </row>
    <row r="140" spans="2:7" ht="20.25" customHeight="1" x14ac:dyDescent="0.3">
      <c r="B140" s="2"/>
      <c r="C140" s="96"/>
      <c r="D140" s="115" t="str">
        <f ca="1">IF(backend!J146&lt;&gt;0,CONCATENATE(backend!J146," %"),"")</f>
        <v/>
      </c>
      <c r="E140" s="135"/>
      <c r="F14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0" s="98" t="str">
        <f t="shared" ca="1" si="4"/>
        <v>-</v>
      </c>
    </row>
    <row r="141" spans="2:7" ht="20.25" customHeight="1" x14ac:dyDescent="0.3">
      <c r="B141" s="2"/>
      <c r="C141" s="96"/>
      <c r="D141" s="115" t="str">
        <f ca="1">IF(backend!J147&lt;&gt;0,CONCATENATE(backend!J147," %"),"")</f>
        <v/>
      </c>
      <c r="E141" s="135"/>
      <c r="F141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1" s="98" t="str">
        <f t="shared" ca="1" si="4"/>
        <v>-</v>
      </c>
    </row>
    <row r="142" spans="2:7" ht="20.25" customHeight="1" x14ac:dyDescent="0.3">
      <c r="B142" s="2"/>
      <c r="C142" s="96"/>
      <c r="D142" s="115" t="str">
        <f ca="1">IF(backend!J148&lt;&gt;0,CONCATENATE(backend!J148," %"),"")</f>
        <v/>
      </c>
      <c r="E142" s="135"/>
      <c r="F142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2" s="98" t="str">
        <f t="shared" ca="1" si="4"/>
        <v>-</v>
      </c>
    </row>
    <row r="143" spans="2:7" ht="20.25" customHeight="1" x14ac:dyDescent="0.3">
      <c r="B143" s="2"/>
      <c r="C143" s="96"/>
      <c r="D143" s="115" t="str">
        <f ca="1">IF(backend!J149&lt;&gt;0,CONCATENATE(backend!J149," %"),"")</f>
        <v/>
      </c>
      <c r="E143" s="135"/>
      <c r="F143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3" s="98" t="str">
        <f t="shared" ca="1" si="4"/>
        <v>-</v>
      </c>
    </row>
    <row r="144" spans="2:7" ht="20.25" customHeight="1" x14ac:dyDescent="0.3">
      <c r="B144" s="2"/>
      <c r="C144" s="96"/>
      <c r="D144" s="115" t="str">
        <f ca="1">IF(backend!J150&lt;&gt;0,CONCATENATE(backend!J150," %"),"")</f>
        <v/>
      </c>
      <c r="E144" s="135"/>
      <c r="F144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4" s="98" t="str">
        <f t="shared" ca="1" si="4"/>
        <v>-</v>
      </c>
    </row>
    <row r="145" spans="2:7" ht="20.25" customHeight="1" x14ac:dyDescent="0.3">
      <c r="B145" s="2"/>
      <c r="C145" s="96"/>
      <c r="D145" s="115" t="str">
        <f ca="1">IF(backend!J151&lt;&gt;0,CONCATENATE(backend!J151," %"),"")</f>
        <v/>
      </c>
      <c r="E145" s="135"/>
      <c r="F145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5" s="98" t="str">
        <f t="shared" ca="1" si="4"/>
        <v>-</v>
      </c>
    </row>
    <row r="146" spans="2:7" ht="20.25" customHeight="1" x14ac:dyDescent="0.3">
      <c r="B146" s="2"/>
      <c r="C146" s="96"/>
      <c r="D146" s="115" t="str">
        <f ca="1">IF(backend!J152&lt;&gt;0,CONCATENATE(backend!J152," %"),"")</f>
        <v/>
      </c>
      <c r="E146" s="135"/>
      <c r="F146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6" s="98" t="str">
        <f t="shared" ca="1" si="4"/>
        <v>-</v>
      </c>
    </row>
    <row r="147" spans="2:7" ht="20.25" customHeight="1" x14ac:dyDescent="0.3">
      <c r="B147" s="2"/>
      <c r="C147" s="96"/>
      <c r="D147" s="115" t="str">
        <f ca="1">IF(backend!J153&lt;&gt;0,CONCATENATE(backend!J153," %"),"")</f>
        <v/>
      </c>
      <c r="E147" s="135"/>
      <c r="F147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7" s="98" t="str">
        <f t="shared" ca="1" si="4"/>
        <v>-</v>
      </c>
    </row>
    <row r="148" spans="2:7" ht="20.25" customHeight="1" x14ac:dyDescent="0.3">
      <c r="B148" s="2"/>
      <c r="C148" s="96"/>
      <c r="D148" s="115" t="str">
        <f ca="1">IF(backend!J154&lt;&gt;0,CONCATENATE(backend!J154," %"),"")</f>
        <v/>
      </c>
      <c r="E148" s="135"/>
      <c r="F148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8" s="98" t="str">
        <f t="shared" ca="1" si="4"/>
        <v>-</v>
      </c>
    </row>
    <row r="149" spans="2:7" ht="20.25" customHeight="1" x14ac:dyDescent="0.3">
      <c r="B149" s="2"/>
      <c r="C149" s="96"/>
      <c r="D149" s="115" t="str">
        <f ca="1">IF(backend!J155&lt;&gt;0,CONCATENATE(backend!J155," %"),"")</f>
        <v/>
      </c>
      <c r="E149" s="135"/>
      <c r="F149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49" s="98" t="str">
        <f t="shared" ca="1" si="4"/>
        <v>-</v>
      </c>
    </row>
    <row r="150" spans="2:7" ht="20.25" customHeight="1" thickBot="1" x14ac:dyDescent="0.35">
      <c r="B150" s="2"/>
      <c r="C150" s="104"/>
      <c r="D150" s="116" t="str">
        <f ca="1">IF(backend!J156&lt;&gt;0,CONCATENATE(backend!J156," %"),"")</f>
        <v/>
      </c>
      <c r="E150" s="136"/>
      <c r="F150" s="97" t="str">
        <f ca="1">IFERROR(IF(INDIRECT(ADDRESS(ROW(),3))="","-",IF(ncs="A",VLOOKUP(INDIRECT(ADDRESS(ROW(),3)),zooks[],5,FALSE),IF(ncs="D",VLOOKUP(INDIRECT(ADDRESS(ROW(),3)),zooks[],8,FALSE),IF(ncs="B",VLOOKUP(INDIRECT(ADDRESS(ROW(),3)),zooks[],5,FALSE)/btcpriceusd*VLOOKUP("AUD",btccurr[],2,FALSE),IF(ncs="C",VLOOKUP(INDIRECT(ADDRESS(ROW(),3)),zooks[],5,FALSE)/btcpriceusd*VLOOKUP("CAD",btccurr[],2,FALSE),IF(ncs="E",VLOOKUP(INDIRECT(ADDRESS(ROW(),3)),zooks[],5,FALSE)/btcpriceusd*VLOOKUP("GBP",btccurr[],2,FALSE),IF(ncs="F",VLOOKUP(INDIRECT(ADDRESS(ROW(),3)),zooks[],5,FALSE)/btcpriceusd*VLOOKUP("NZD",btccurr[],2,FALSE)))))))),"check symbol")</f>
        <v>-</v>
      </c>
      <c r="G150" s="105" t="str">
        <f t="shared" ca="1" si="4"/>
        <v>-</v>
      </c>
    </row>
    <row r="151" spans="2:7" x14ac:dyDescent="0.25">
      <c r="C151" s="18"/>
      <c r="D151" s="18"/>
      <c r="E151" s="18"/>
      <c r="F151" s="117"/>
      <c r="G151" s="18"/>
    </row>
    <row r="152" spans="2:7" x14ac:dyDescent="0.25">
      <c r="C152" s="18"/>
      <c r="D152" s="18"/>
      <c r="E152" s="18"/>
      <c r="F152" s="18"/>
      <c r="G152" s="18"/>
    </row>
    <row r="153" spans="2:7" x14ac:dyDescent="0.25">
      <c r="C153" s="18"/>
      <c r="D153" s="18"/>
      <c r="E153" s="18"/>
      <c r="F153" s="18"/>
      <c r="G153" s="18"/>
    </row>
    <row r="154" spans="2:7" x14ac:dyDescent="0.25">
      <c r="C154" s="18"/>
      <c r="D154" s="18"/>
      <c r="E154" s="18"/>
      <c r="F154" s="18"/>
      <c r="G154" s="18"/>
    </row>
    <row r="155" spans="2:7" x14ac:dyDescent="0.25">
      <c r="C155" s="18"/>
      <c r="D155" s="18"/>
      <c r="E155" s="18"/>
      <c r="F155" s="18"/>
      <c r="G155" s="18"/>
    </row>
    <row r="156" spans="2:7" x14ac:dyDescent="0.25">
      <c r="C156" s="18"/>
      <c r="D156" s="18"/>
      <c r="E156" s="18"/>
      <c r="F156" s="18"/>
      <c r="G156" s="18"/>
    </row>
    <row r="157" spans="2:7" x14ac:dyDescent="0.25">
      <c r="C157" s="18"/>
      <c r="D157" s="18"/>
      <c r="E157" s="18"/>
      <c r="F157" s="18"/>
      <c r="G157" s="18"/>
    </row>
    <row r="158" spans="2:7" x14ac:dyDescent="0.25">
      <c r="C158" s="18"/>
      <c r="D158" s="18"/>
      <c r="E158" s="18"/>
      <c r="F158" s="18"/>
      <c r="G158" s="18"/>
    </row>
    <row r="159" spans="2:7" x14ac:dyDescent="0.25">
      <c r="C159" s="18"/>
      <c r="D159" s="18"/>
      <c r="E159" s="18"/>
      <c r="F159" s="18"/>
      <c r="G159" s="18"/>
    </row>
    <row r="160" spans="2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40"/>
      <c r="D189" s="40"/>
      <c r="E189" s="40"/>
      <c r="F189" s="40"/>
      <c r="G189" s="40"/>
    </row>
  </sheetData>
  <sheetProtection algorithmName="SHA-512" hashValue="w0oZrpH3ZH/9FDax2ui4Wg5U9iTLqbVXvgBSWL2fV0SeoAUUJxExq+eOqq2KBES4XAIs6DOAJaPO7WtVocTwTQ==" saltValue="6J5/XzylSi0MZItWZEHERA==" spinCount="100000" sheet="1" objects="1" scenarios="1"/>
  <mergeCells count="51">
    <mergeCell ref="I4:J4"/>
    <mergeCell ref="L28:L29"/>
    <mergeCell ref="K28:K29"/>
    <mergeCell ref="H2:K2"/>
    <mergeCell ref="C2:D2"/>
    <mergeCell ref="F5:G5"/>
    <mergeCell ref="F6:G7"/>
    <mergeCell ref="F2:G2"/>
    <mergeCell ref="C5:E6"/>
    <mergeCell ref="I24:J27"/>
    <mergeCell ref="K24:L27"/>
    <mergeCell ref="I28:I29"/>
    <mergeCell ref="J28:J29"/>
    <mergeCell ref="I44:I45"/>
    <mergeCell ref="J44:J45"/>
    <mergeCell ref="K44:K45"/>
    <mergeCell ref="I30:I31"/>
    <mergeCell ref="J30:J31"/>
    <mergeCell ref="K30:K31"/>
    <mergeCell ref="K32:K33"/>
    <mergeCell ref="J38:J39"/>
    <mergeCell ref="I38:I39"/>
    <mergeCell ref="J40:J41"/>
    <mergeCell ref="I40:I41"/>
    <mergeCell ref="K38:K39"/>
    <mergeCell ref="J34:J35"/>
    <mergeCell ref="K34:K35"/>
    <mergeCell ref="K40:K41"/>
    <mergeCell ref="K42:K43"/>
    <mergeCell ref="I32:I33"/>
    <mergeCell ref="J32:J33"/>
    <mergeCell ref="L32:L33"/>
    <mergeCell ref="J42:J43"/>
    <mergeCell ref="L40:L41"/>
    <mergeCell ref="L42:L43"/>
    <mergeCell ref="I42:I43"/>
    <mergeCell ref="I34:I35"/>
    <mergeCell ref="L44:L45"/>
    <mergeCell ref="P2:Q2"/>
    <mergeCell ref="O7:Q8"/>
    <mergeCell ref="O9:Q9"/>
    <mergeCell ref="N10:R11"/>
    <mergeCell ref="N12:R14"/>
    <mergeCell ref="L2:N2"/>
    <mergeCell ref="P32:Q32"/>
    <mergeCell ref="P24:P25"/>
    <mergeCell ref="O24:O25"/>
    <mergeCell ref="Q24:Q25"/>
    <mergeCell ref="L30:L31"/>
    <mergeCell ref="L38:L39"/>
    <mergeCell ref="L34:L35"/>
  </mergeCells>
  <conditionalFormatting sqref="F11:F150">
    <cfRule type="expression" dxfId="81" priority="33">
      <formula>INDIRECT(ADDRESS(ROW(),3))=""</formula>
    </cfRule>
  </conditionalFormatting>
  <conditionalFormatting sqref="G11:G150">
    <cfRule type="expression" dxfId="80" priority="22">
      <formula>INDIRECT(ADDRESS(ROW(),3))=""</formula>
    </cfRule>
  </conditionalFormatting>
  <conditionalFormatting sqref="Q24:Q25">
    <cfRule type="containsText" dxfId="79" priority="45" operator="containsText" text="check symbol">
      <formula>NOT(ISERROR(SEARCH("check symbol",Q24)))</formula>
    </cfRule>
  </conditionalFormatting>
  <conditionalFormatting sqref="F11:F150">
    <cfRule type="expression" dxfId="78" priority="34">
      <formula>ncs="A"</formula>
    </cfRule>
    <cfRule type="expression" dxfId="77" priority="61">
      <formula>ncs="B"</formula>
    </cfRule>
    <cfRule type="expression" dxfId="76" priority="62">
      <formula>ncs="C"</formula>
    </cfRule>
    <cfRule type="expression" dxfId="75" priority="71">
      <formula>ncs="D"</formula>
    </cfRule>
    <cfRule type="expression" dxfId="74" priority="97">
      <formula>ncs="E"</formula>
    </cfRule>
    <cfRule type="expression" dxfId="73" priority="98">
      <formula>ncs="F"</formula>
    </cfRule>
  </conditionalFormatting>
  <conditionalFormatting sqref="J34:J35 L34 J44 L44">
    <cfRule type="expression" dxfId="72" priority="18">
      <formula>ncs="F"</formula>
    </cfRule>
    <cfRule type="expression" dxfId="71" priority="19">
      <formula>ncs="E"</formula>
    </cfRule>
    <cfRule type="expression" dxfId="70" priority="20">
      <formula>ncs="C"</formula>
    </cfRule>
    <cfRule type="expression" dxfId="69" priority="44">
      <formula>ncs="B"</formula>
    </cfRule>
    <cfRule type="expression" dxfId="68" priority="84">
      <formula>ncs="D"</formula>
    </cfRule>
    <cfRule type="expression" dxfId="67" priority="85">
      <formula>ncs="A"</formula>
    </cfRule>
  </conditionalFormatting>
  <conditionalFormatting sqref="J30:J31 L30 J40 L40">
    <cfRule type="expression" dxfId="66" priority="13">
      <formula>ncs="F"</formula>
    </cfRule>
    <cfRule type="expression" dxfId="65" priority="15">
      <formula>ncs="A"</formula>
    </cfRule>
    <cfRule type="expression" dxfId="64" priority="16">
      <formula>ncs="B"</formula>
    </cfRule>
    <cfRule type="expression" dxfId="63" priority="17">
      <formula>ncs="C"</formula>
    </cfRule>
    <cfRule type="expression" dxfId="62" priority="82">
      <formula>ncs="D"</formula>
    </cfRule>
    <cfRule type="expression" dxfId="61" priority="83">
      <formula>ncs="E"</formula>
    </cfRule>
  </conditionalFormatting>
  <conditionalFormatting sqref="F6">
    <cfRule type="expression" dxfId="60" priority="27">
      <formula>ncs="F"</formula>
    </cfRule>
    <cfRule type="expression" dxfId="59" priority="28">
      <formula>ncs="E"</formula>
    </cfRule>
    <cfRule type="expression" dxfId="58" priority="29">
      <formula>ncs="D"</formula>
    </cfRule>
    <cfRule type="expression" dxfId="57" priority="30">
      <formula>ncs="C"</formula>
    </cfRule>
    <cfRule type="expression" dxfId="56" priority="99">
      <formula>ncs="B"</formula>
    </cfRule>
    <cfRule type="expression" dxfId="55" priority="100">
      <formula>ncs="A"</formula>
    </cfRule>
  </conditionalFormatting>
  <conditionalFormatting sqref="G10:G150">
    <cfRule type="expression" dxfId="54" priority="23">
      <formula>ncs="A"</formula>
    </cfRule>
    <cfRule type="expression" dxfId="53" priority="24">
      <formula>ncs="B"</formula>
    </cfRule>
    <cfRule type="expression" dxfId="52" priority="25">
      <formula>ncs="C"</formula>
    </cfRule>
    <cfRule type="expression" dxfId="51" priority="26">
      <formula>ncs="D"</formula>
    </cfRule>
    <cfRule type="expression" dxfId="50" priority="31">
      <formula>ncs="E"</formula>
    </cfRule>
    <cfRule type="expression" dxfId="49" priority="32">
      <formula>ncs="F"</formula>
    </cfRule>
  </conditionalFormatting>
  <conditionalFormatting sqref="Q28">
    <cfRule type="expression" dxfId="48" priority="7">
      <formula>ncs="F"</formula>
    </cfRule>
    <cfRule type="expression" dxfId="47" priority="8">
      <formula>ncs="E"</formula>
    </cfRule>
    <cfRule type="expression" dxfId="46" priority="9">
      <formula>ncs="D"</formula>
    </cfRule>
    <cfRule type="expression" dxfId="45" priority="10">
      <formula>ncs="C"</formula>
    </cfRule>
    <cfRule type="expression" dxfId="44" priority="11">
      <formula>ncs="B"</formula>
    </cfRule>
    <cfRule type="expression" dxfId="43" priority="12">
      <formula>ncs="A"</formula>
    </cfRule>
  </conditionalFormatting>
  <conditionalFormatting sqref="Q34">
    <cfRule type="expression" dxfId="42" priority="1">
      <formula>ncs="F"</formula>
    </cfRule>
    <cfRule type="expression" dxfId="41" priority="2">
      <formula>ncs="E"</formula>
    </cfRule>
    <cfRule type="expression" dxfId="40" priority="3">
      <formula>ncs="D"</formula>
    </cfRule>
    <cfRule type="expression" dxfId="39" priority="4">
      <formula>ncs="C"</formula>
    </cfRule>
    <cfRule type="expression" dxfId="38" priority="5">
      <formula>ncs="B"</formula>
    </cfRule>
    <cfRule type="expression" dxfId="37" priority="6">
      <formula>ncs="A"</formula>
    </cfRule>
  </conditionalFormatting>
  <hyperlinks>
    <hyperlink ref="P2:Q2" r:id="rId1" display=" Cryptosheet User Guide" xr:uid="{8CA75C81-B149-4FB7-B62B-162FEA4A3F89}"/>
  </hyperlinks>
  <pageMargins left="0.7" right="0.7" top="0.75" bottom="0.75" header="0.3" footer="0.3"/>
  <pageSetup orientation="portrait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E29290C8-D50D-408E-99AD-E03C42344281}">
            <xm:f>OR(About!$C$90="expired",About!$C$90="invalid code",About!$C$90="no code")</xm:f>
            <x14:dxf>
              <font>
                <color theme="7" tint="0.59996337778862885"/>
              </font>
              <fill>
                <patternFill patternType="solid">
                  <bgColor theme="7" tint="0.59996337778862885"/>
                </patternFill>
              </fill>
              <border>
                <left/>
                <right/>
                <top/>
                <bottom/>
              </border>
            </x14:dxf>
          </x14:cfRule>
          <xm:sqref>F4:G8 E10:G150</xm:sqref>
        </x14:conditionalFormatting>
        <x14:conditionalFormatting xmlns:xm="http://schemas.microsoft.com/office/excel/2006/main">
          <x14:cfRule type="expression" priority="21" id="{1E11A063-985F-4475-B05A-856AD458B186}">
            <xm:f>OR(About!$C$90="expired",About!$C$90="no code",About!$C$90="invalid code")</xm:f>
            <x14:dxf>
              <font>
                <b/>
                <i val="0"/>
                <color theme="1"/>
              </font>
              <fill>
                <patternFill>
                  <bgColor theme="7" tint="0.59996337778862885"/>
                </patternFill>
              </fill>
            </x14:dxf>
          </x14:cfRule>
          <xm:sqref>F15:F27</xm:sqref>
        </x14:conditionalFormatting>
        <x14:conditionalFormatting xmlns:xm="http://schemas.microsoft.com/office/excel/2006/main">
          <x14:cfRule type="expression" priority="59" id="{40E77910-8E62-445C-9F65-046DDD51BDA9}">
            <xm:f>OR(About!$C$90="expired",About!$C$90="onedayleft")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m:sqref>H2:K2</xm:sqref>
        </x14:conditionalFormatting>
        <x14:conditionalFormatting xmlns:xm="http://schemas.microsoft.com/office/excel/2006/main">
          <x14:cfRule type="expression" priority="52" id="{02E23F0C-E865-416D-A077-CB220E3D3101}">
            <xm:f>backend!$N$3&lt;0</xm:f>
            <x14:dxf>
              <font>
                <color rgb="FFE08C8C"/>
              </font>
            </x14:dxf>
          </x14:cfRule>
          <xm:sqref>J32:J33</xm:sqref>
        </x14:conditionalFormatting>
        <x14:conditionalFormatting xmlns:xm="http://schemas.microsoft.com/office/excel/2006/main">
          <x14:cfRule type="expression" priority="51" id="{70066154-C8AC-4D63-AA0B-836F1CAFBFB5}">
            <xm:f>backend!$N$4&lt;0</xm:f>
            <x14:dxf>
              <font>
                <color rgb="FFE08C8C"/>
              </font>
            </x14:dxf>
          </x14:cfRule>
          <xm:sqref>L32:L33</xm:sqref>
        </x14:conditionalFormatting>
        <x14:conditionalFormatting xmlns:xm="http://schemas.microsoft.com/office/excel/2006/main">
          <x14:cfRule type="expression" priority="50" id="{D2967EE6-BCFF-49F8-ACF4-47960742808E}">
            <xm:f>backend!$N$5&lt;0</xm:f>
            <x14:dxf>
              <font>
                <color rgb="FFE08C8C"/>
              </font>
            </x14:dxf>
          </x14:cfRule>
          <xm:sqref>J42</xm:sqref>
        </x14:conditionalFormatting>
        <x14:conditionalFormatting xmlns:xm="http://schemas.microsoft.com/office/excel/2006/main">
          <x14:cfRule type="expression" priority="49" id="{F01D38D6-4051-414D-9851-9CCF01E8F061}">
            <xm:f>backend!$N$6&lt;0</xm:f>
            <x14:dxf>
              <font>
                <color rgb="FFE08C8C"/>
              </font>
            </x14:dxf>
          </x14:cfRule>
          <xm:sqref>L42</xm:sqref>
        </x14:conditionalFormatting>
        <x14:conditionalFormatting xmlns:xm="http://schemas.microsoft.com/office/excel/2006/main">
          <x14:cfRule type="expression" priority="14" id="{B6688E12-0563-49CE-B892-8A45C743DE8A}">
            <xm:f>OR(About!$C$90="expired",About!$C$90="invalid code",About!$C$90="no code")</xm:f>
            <x14:dxf>
              <font>
                <color theme="2" tint="-0.749961851863155"/>
              </font>
              <fill>
                <patternFill>
                  <bgColor theme="2" tint="-0.749961851863155"/>
                </patternFill>
              </fill>
            </x14:dxf>
          </x14:cfRule>
          <xm:sqref>J30:J35 L30:L35 Q34:Q43 Q28:Q29 J40 J42 J46 L40 L42 L46</xm:sqref>
        </x14:conditionalFormatting>
        <x14:conditionalFormatting xmlns:xm="http://schemas.microsoft.com/office/excel/2006/main">
          <x14:cfRule type="expression" priority="41" id="{075BF262-0E9C-4684-87C9-5A6016C01AA4}">
            <xm:f>OR(About!$C$90="expired",About!$C$90="invalid code",About!$C$90="no code")</xm:f>
            <x14:dxf>
              <font>
                <color theme="2" tint="-0.749961851863155"/>
              </font>
              <fill>
                <patternFill>
                  <bgColor theme="2" tint="-0.749961851863155"/>
                </patternFill>
              </fill>
            </x14:dxf>
          </x14:cfRule>
          <xm:sqref>J44:J45</xm:sqref>
        </x14:conditionalFormatting>
        <x14:conditionalFormatting xmlns:xm="http://schemas.microsoft.com/office/excel/2006/main">
          <x14:cfRule type="expression" priority="38" id="{8F1000DE-DEA6-4B13-A5A3-D993B892485C}">
            <xm:f>OR(About!$C$90="expired",About!$C$90="invalid code",About!$C$90="no code")</xm:f>
            <x14:dxf>
              <font>
                <color theme="2" tint="-0.749961851863155"/>
              </font>
              <fill>
                <patternFill>
                  <bgColor theme="2" tint="-0.749961851863155"/>
                </patternFill>
              </fill>
            </x14:dxf>
          </x14:cfRule>
          <xm:sqref>L44:L45</xm:sqref>
        </x14:conditionalFormatting>
        <x14:conditionalFormatting xmlns:xm="http://schemas.microsoft.com/office/excel/2006/main">
          <x14:cfRule type="expression" priority="35" id="{F430AABE-0FB7-4FBE-946A-D4701C74FF21}">
            <xm:f>backend!$I17&lt;0</xm:f>
            <x14:dxf>
              <fill>
                <patternFill>
                  <bgColor rgb="FFED8383"/>
                </patternFill>
              </fill>
              <border>
                <left style="thin">
                  <color theme="2" tint="-0.499984740745262"/>
                </left>
                <right style="thin">
                  <color theme="2" tint="-0.499984740745262"/>
                </right>
                <top style="thin">
                  <color theme="2" tint="-0.499984740745262"/>
                </top>
                <bottom style="thin">
                  <color theme="2" tint="-0.499984740745262"/>
                </bottom>
              </border>
            </x14:dxf>
          </x14:cfRule>
          <x14:cfRule type="expression" priority="36" id="{31759DF7-EA30-41DF-A8BD-F3F1E73698ED}">
            <xm:f>backend!$I17&gt;0</xm:f>
            <x14:dxf>
              <fill>
                <patternFill>
                  <bgColor theme="9" tint="0.59996337778862885"/>
                </patternFill>
              </fill>
              <border>
                <left style="thin">
                  <color theme="2" tint="-0.499984740745262"/>
                </left>
                <right style="thin">
                  <color theme="2" tint="-0.499984740745262"/>
                </right>
                <top style="thin">
                  <color theme="2" tint="-0.499984740745262"/>
                </top>
                <bottom style="thin">
                  <color theme="2" tint="-0.499984740745262"/>
                </bottom>
              </border>
            </x14:dxf>
          </x14:cfRule>
          <xm:sqref>D11:D150</xm:sqref>
        </x14:conditionalFormatting>
        <x14:conditionalFormatting xmlns:xm="http://schemas.microsoft.com/office/excel/2006/main">
          <x14:cfRule type="expression" priority="79" id="{4A4C28B6-321A-4A60-97D3-98CA76E495C5}">
            <xm:f>OR(About!$C$90="expired",About!$C$90="onedayleft")</xm:f>
            <x14:dxf>
              <font>
                <color rgb="FFFF0000"/>
              </font>
              <fill>
                <patternFill>
                  <bgColor theme="0"/>
                </patternFill>
              </fill>
            </x14:dxf>
          </x14:cfRule>
          <x14:cfRule type="expression" priority="81" id="{4B1B86B3-0111-450D-8CCF-77902A511377}">
            <xm:f>About!$C$90="active"</xm:f>
            <x14:dxf>
              <fill>
                <patternFill>
                  <bgColor rgb="FFE6F1DF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F2:G2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backend!$A$1:$A$6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CFD7-E43C-447A-BD5A-21906DE4769C}">
  <dimension ref="Y5:AA27"/>
  <sheetViews>
    <sheetView workbookViewId="0">
      <selection activeCell="A12" sqref="A12"/>
    </sheetView>
  </sheetViews>
  <sheetFormatPr defaultColWidth="34.7109375" defaultRowHeight="15" x14ac:dyDescent="0.25"/>
  <cols>
    <col min="24" max="24" width="0" hidden="1" customWidth="1"/>
    <col min="25" max="25" width="8.5703125" hidden="1" customWidth="1"/>
    <col min="26" max="26" width="12.140625" hidden="1" customWidth="1"/>
    <col min="27" max="27" width="15.5703125" hidden="1" customWidth="1"/>
  </cols>
  <sheetData>
    <row r="5" spans="25:27" x14ac:dyDescent="0.25">
      <c r="Y5" t="s">
        <v>1966</v>
      </c>
      <c r="Z5" t="s">
        <v>1967</v>
      </c>
      <c r="AA5" t="s">
        <v>1968</v>
      </c>
    </row>
    <row r="6" spans="25:27" x14ac:dyDescent="0.25">
      <c r="Y6" s="19" t="s">
        <v>0</v>
      </c>
      <c r="Z6">
        <v>3405.84</v>
      </c>
      <c r="AA6" t="s">
        <v>1969</v>
      </c>
    </row>
    <row r="7" spans="25:27" x14ac:dyDescent="0.25">
      <c r="Y7" s="19" t="s">
        <v>1952</v>
      </c>
      <c r="Z7">
        <v>4793.32</v>
      </c>
      <c r="AA7" t="s">
        <v>1969</v>
      </c>
    </row>
    <row r="8" spans="25:27" x14ac:dyDescent="0.25">
      <c r="Y8" s="19" t="s">
        <v>1970</v>
      </c>
      <c r="Z8">
        <v>12598.53</v>
      </c>
      <c r="AA8" t="s">
        <v>1971</v>
      </c>
    </row>
    <row r="9" spans="25:27" x14ac:dyDescent="0.25">
      <c r="Y9" s="19" t="s">
        <v>1953</v>
      </c>
      <c r="Z9">
        <v>4500.68</v>
      </c>
      <c r="AA9" t="s">
        <v>1969</v>
      </c>
    </row>
    <row r="10" spans="25:27" x14ac:dyDescent="0.25">
      <c r="Y10" s="19" t="s">
        <v>1972</v>
      </c>
      <c r="Z10">
        <v>3413</v>
      </c>
      <c r="AA10" t="s">
        <v>1972</v>
      </c>
    </row>
    <row r="11" spans="25:27" x14ac:dyDescent="0.25">
      <c r="Y11" s="19" t="s">
        <v>1973</v>
      </c>
      <c r="Z11">
        <v>2230117.9900000002</v>
      </c>
      <c r="AA11" t="s">
        <v>1969</v>
      </c>
    </row>
    <row r="12" spans="25:27" x14ac:dyDescent="0.25">
      <c r="Y12" s="19" t="s">
        <v>1974</v>
      </c>
      <c r="Z12">
        <v>22971.51</v>
      </c>
      <c r="AA12" t="s">
        <v>1975</v>
      </c>
    </row>
    <row r="13" spans="25:27" x14ac:dyDescent="0.25">
      <c r="Y13" s="19" t="s">
        <v>1976</v>
      </c>
      <c r="Z13">
        <v>22374.61</v>
      </c>
      <c r="AA13" t="s">
        <v>1977</v>
      </c>
    </row>
    <row r="14" spans="25:27" x14ac:dyDescent="0.25">
      <c r="Y14" s="19" t="s">
        <v>1965</v>
      </c>
      <c r="Z14">
        <v>2980.97</v>
      </c>
      <c r="AA14" t="s">
        <v>1978</v>
      </c>
    </row>
    <row r="15" spans="25:27" x14ac:dyDescent="0.25">
      <c r="Y15" s="19" t="s">
        <v>1954</v>
      </c>
      <c r="Z15">
        <v>2634.36</v>
      </c>
      <c r="AA15" t="s">
        <v>1979</v>
      </c>
    </row>
    <row r="16" spans="25:27" x14ac:dyDescent="0.25">
      <c r="Y16" s="19" t="s">
        <v>1980</v>
      </c>
      <c r="Z16">
        <v>26722.02</v>
      </c>
      <c r="AA16" t="s">
        <v>1969</v>
      </c>
    </row>
    <row r="17" spans="25:27" x14ac:dyDescent="0.25">
      <c r="Y17" s="19" t="s">
        <v>1981</v>
      </c>
      <c r="Z17">
        <v>243891.92</v>
      </c>
      <c r="AA17" t="s">
        <v>1982</v>
      </c>
    </row>
    <row r="18" spans="25:27" x14ac:dyDescent="0.25">
      <c r="Y18" s="19" t="s">
        <v>1983</v>
      </c>
      <c r="Z18">
        <v>410710.09</v>
      </c>
      <c r="AA18" t="s">
        <v>1977</v>
      </c>
    </row>
    <row r="19" spans="25:27" x14ac:dyDescent="0.25">
      <c r="Y19" s="19" t="s">
        <v>1984</v>
      </c>
      <c r="Z19">
        <v>370111.69</v>
      </c>
      <c r="AA19" t="s">
        <v>1975</v>
      </c>
    </row>
    <row r="20" spans="25:27" x14ac:dyDescent="0.25">
      <c r="Y20" s="19" t="s">
        <v>1985</v>
      </c>
      <c r="Z20">
        <v>3820686.23</v>
      </c>
      <c r="AA20" t="s">
        <v>1986</v>
      </c>
    </row>
    <row r="21" spans="25:27" x14ac:dyDescent="0.25">
      <c r="Y21" s="19" t="s">
        <v>1955</v>
      </c>
      <c r="Z21">
        <v>5025.58</v>
      </c>
      <c r="AA21" t="s">
        <v>1969</v>
      </c>
    </row>
    <row r="22" spans="25:27" x14ac:dyDescent="0.25">
      <c r="Y22" s="19" t="s">
        <v>1987</v>
      </c>
      <c r="Z22">
        <v>12879.58</v>
      </c>
      <c r="AA22" t="s">
        <v>1988</v>
      </c>
    </row>
    <row r="23" spans="25:27" x14ac:dyDescent="0.25">
      <c r="Y23" s="19" t="s">
        <v>1989</v>
      </c>
      <c r="Z23">
        <v>224325.73</v>
      </c>
      <c r="AA23" t="s">
        <v>1989</v>
      </c>
    </row>
    <row r="24" spans="25:27" x14ac:dyDescent="0.25">
      <c r="Y24" s="19" t="s">
        <v>1990</v>
      </c>
      <c r="Z24">
        <v>31353.18</v>
      </c>
      <c r="AA24" t="s">
        <v>1977</v>
      </c>
    </row>
    <row r="25" spans="25:27" x14ac:dyDescent="0.25">
      <c r="Y25" s="19" t="s">
        <v>1991</v>
      </c>
      <c r="Z25">
        <v>4617.96</v>
      </c>
      <c r="AA25" t="s">
        <v>1969</v>
      </c>
    </row>
    <row r="26" spans="25:27" x14ac:dyDescent="0.25">
      <c r="Y26" s="19" t="s">
        <v>1992</v>
      </c>
      <c r="Z26">
        <v>106405.88</v>
      </c>
      <c r="AA26" t="s">
        <v>1993</v>
      </c>
    </row>
    <row r="27" spans="25:27" x14ac:dyDescent="0.25">
      <c r="Y27" s="19" t="s">
        <v>1994</v>
      </c>
      <c r="Z27">
        <v>104909.12</v>
      </c>
      <c r="AA27" t="s">
        <v>1995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02"/>
  <sheetViews>
    <sheetView topLeftCell="K1" zoomScale="124" zoomScaleNormal="124" workbookViewId="0">
      <selection activeCell="J1" sqref="A1:J1048576"/>
    </sheetView>
  </sheetViews>
  <sheetFormatPr defaultRowHeight="15" x14ac:dyDescent="0.25"/>
  <cols>
    <col min="1" max="1" width="3.28515625" hidden="1" customWidth="1"/>
    <col min="2" max="2" width="13.28515625" hidden="1" customWidth="1"/>
    <col min="3" max="3" width="17.5703125" style="14" hidden="1" customWidth="1"/>
    <col min="4" max="4" width="21.28515625" style="14" hidden="1" customWidth="1"/>
    <col min="5" max="5" width="36.7109375" hidden="1" customWidth="1"/>
    <col min="6" max="6" width="14.7109375" hidden="1" customWidth="1"/>
    <col min="7" max="7" width="16" hidden="1" customWidth="1"/>
    <col min="8" max="8" width="25.140625" hidden="1" customWidth="1"/>
    <col min="9" max="9" width="35" hidden="1" customWidth="1"/>
    <col min="10" max="10" width="0" hidden="1" customWidth="1"/>
  </cols>
  <sheetData>
    <row r="1" spans="2:9" ht="16.5" customHeight="1" thickBot="1" x14ac:dyDescent="0.3">
      <c r="B1" s="26"/>
      <c r="C1" s="51"/>
      <c r="D1" s="51"/>
      <c r="E1" s="26"/>
      <c r="F1" s="26"/>
      <c r="G1" s="26"/>
      <c r="H1" s="26"/>
      <c r="I1" s="26"/>
    </row>
    <row r="2" spans="2:9" ht="36" customHeight="1" x14ac:dyDescent="0.25">
      <c r="B2" s="47"/>
      <c r="C2" s="48"/>
      <c r="D2" s="48"/>
      <c r="E2" s="49"/>
      <c r="F2" s="49"/>
      <c r="G2" s="49"/>
      <c r="H2" s="49"/>
      <c r="I2" s="50"/>
    </row>
    <row r="3" spans="2:9" ht="19.5" customHeight="1" x14ac:dyDescent="0.25">
      <c r="B3" s="37"/>
      <c r="C3" s="41"/>
      <c r="D3" s="41"/>
      <c r="E3" s="38"/>
      <c r="F3" s="38"/>
      <c r="G3" s="38"/>
      <c r="H3" s="38"/>
      <c r="I3" s="39"/>
    </row>
    <row r="4" spans="2:9" ht="55.5" customHeight="1" x14ac:dyDescent="0.25">
      <c r="B4" s="42" t="s">
        <v>8</v>
      </c>
      <c r="C4" s="43" t="s">
        <v>1</v>
      </c>
      <c r="D4" s="44" t="s">
        <v>1457</v>
      </c>
      <c r="E4" s="45" t="s">
        <v>926</v>
      </c>
      <c r="F4" s="46" t="s">
        <v>8</v>
      </c>
      <c r="G4" s="43" t="s">
        <v>1</v>
      </c>
      <c r="H4" s="44" t="s">
        <v>1458</v>
      </c>
      <c r="I4" s="45" t="s">
        <v>926</v>
      </c>
    </row>
    <row r="5" spans="2:9" x14ac:dyDescent="0.25">
      <c r="B5" s="12"/>
      <c r="C5" s="11"/>
      <c r="D5" s="11"/>
      <c r="E5" s="2"/>
      <c r="F5" s="12"/>
      <c r="G5" s="11"/>
      <c r="H5" s="11"/>
      <c r="I5" s="2"/>
    </row>
    <row r="6" spans="2:9" x14ac:dyDescent="0.25">
      <c r="B6" s="1"/>
      <c r="C6" s="11"/>
      <c r="D6" s="11"/>
      <c r="E6" s="2"/>
      <c r="F6" s="12"/>
      <c r="G6" s="11"/>
      <c r="H6" s="11"/>
      <c r="I6" s="2"/>
    </row>
    <row r="7" spans="2:9" x14ac:dyDescent="0.25">
      <c r="B7" s="1"/>
      <c r="C7" s="11"/>
      <c r="D7" s="11"/>
      <c r="E7" s="2"/>
      <c r="F7" s="12"/>
      <c r="G7" s="11"/>
      <c r="H7" s="11"/>
      <c r="I7" s="2"/>
    </row>
    <row r="8" spans="2:9" x14ac:dyDescent="0.25">
      <c r="B8" s="1"/>
      <c r="C8" s="11"/>
      <c r="D8" s="11"/>
      <c r="E8" s="2"/>
      <c r="F8" s="1"/>
      <c r="G8" s="11"/>
      <c r="H8" s="11"/>
      <c r="I8" s="2"/>
    </row>
    <row r="9" spans="2:9" x14ac:dyDescent="0.25">
      <c r="B9" s="1"/>
      <c r="C9" s="11"/>
      <c r="D9" s="11"/>
      <c r="E9" s="2"/>
      <c r="F9" s="1"/>
      <c r="G9" s="11"/>
      <c r="H9" s="11"/>
      <c r="I9" s="2"/>
    </row>
    <row r="10" spans="2:9" x14ac:dyDescent="0.25">
      <c r="B10" s="1"/>
      <c r="C10" s="11"/>
      <c r="D10" s="11"/>
      <c r="E10" s="2"/>
      <c r="F10" s="1"/>
      <c r="G10" s="11"/>
      <c r="H10" s="11"/>
      <c r="I10" s="2"/>
    </row>
    <row r="11" spans="2:9" x14ac:dyDescent="0.25">
      <c r="B11" s="1"/>
      <c r="C11" s="11"/>
      <c r="D11" s="11"/>
      <c r="E11" s="2"/>
      <c r="F11" s="1"/>
      <c r="G11" s="11"/>
      <c r="H11" s="11"/>
      <c r="I11" s="2"/>
    </row>
    <row r="12" spans="2:9" x14ac:dyDescent="0.25">
      <c r="B12" s="1"/>
      <c r="C12" s="11"/>
      <c r="D12" s="11"/>
      <c r="E12" s="2"/>
      <c r="F12" s="1"/>
      <c r="G12" s="11"/>
      <c r="H12" s="11"/>
      <c r="I12" s="2"/>
    </row>
    <row r="13" spans="2:9" x14ac:dyDescent="0.25">
      <c r="B13" s="1"/>
      <c r="C13" s="11"/>
      <c r="D13" s="11"/>
      <c r="E13" s="2"/>
      <c r="F13" s="1"/>
      <c r="G13" s="11"/>
      <c r="H13" s="11"/>
      <c r="I13" s="2"/>
    </row>
    <row r="14" spans="2:9" x14ac:dyDescent="0.25">
      <c r="B14" s="1"/>
      <c r="C14" s="11"/>
      <c r="D14" s="11"/>
      <c r="E14" s="2"/>
      <c r="F14" s="1"/>
      <c r="G14" s="11"/>
      <c r="H14" s="11"/>
      <c r="I14" s="2"/>
    </row>
    <row r="15" spans="2:9" x14ac:dyDescent="0.25">
      <c r="B15" s="1"/>
      <c r="C15" s="11"/>
      <c r="D15" s="11"/>
      <c r="E15" s="2"/>
      <c r="F15" s="1"/>
      <c r="G15" s="11"/>
      <c r="H15" s="11"/>
      <c r="I15" s="2"/>
    </row>
    <row r="16" spans="2:9" x14ac:dyDescent="0.25">
      <c r="B16" s="1"/>
      <c r="C16" s="11"/>
      <c r="D16" s="11"/>
      <c r="E16" s="2"/>
      <c r="F16" s="1"/>
      <c r="G16" s="11"/>
      <c r="H16" s="11"/>
      <c r="I16" s="2"/>
    </row>
    <row r="17" spans="2:9" x14ac:dyDescent="0.25">
      <c r="B17" s="1"/>
      <c r="C17" s="11"/>
      <c r="D17" s="11"/>
      <c r="E17" s="2"/>
      <c r="F17" s="1"/>
      <c r="G17" s="11"/>
      <c r="H17" s="11"/>
      <c r="I17" s="2"/>
    </row>
    <row r="18" spans="2:9" x14ac:dyDescent="0.25">
      <c r="B18" s="1"/>
      <c r="C18" s="11"/>
      <c r="D18" s="11"/>
      <c r="E18" s="2"/>
      <c r="F18" s="1"/>
      <c r="G18" s="11"/>
      <c r="H18" s="11"/>
      <c r="I18" s="2"/>
    </row>
    <row r="19" spans="2:9" x14ac:dyDescent="0.25">
      <c r="B19" s="1"/>
      <c r="C19" s="11"/>
      <c r="D19" s="11"/>
      <c r="E19" s="2"/>
      <c r="F19" s="1"/>
      <c r="G19" s="11"/>
      <c r="H19" s="11"/>
      <c r="I19" s="2"/>
    </row>
    <row r="20" spans="2:9" x14ac:dyDescent="0.25">
      <c r="B20" s="1"/>
      <c r="C20" s="11"/>
      <c r="D20" s="11"/>
      <c r="E20" s="2"/>
      <c r="F20" s="1"/>
      <c r="G20" s="11"/>
      <c r="H20" s="11"/>
      <c r="I20" s="2"/>
    </row>
    <row r="21" spans="2:9" x14ac:dyDescent="0.25">
      <c r="B21" s="1"/>
      <c r="C21" s="11"/>
      <c r="D21" s="11"/>
      <c r="E21" s="2"/>
      <c r="F21" s="1"/>
      <c r="G21" s="11"/>
      <c r="H21" s="11"/>
      <c r="I21" s="2"/>
    </row>
    <row r="22" spans="2:9" x14ac:dyDescent="0.25">
      <c r="B22" s="1"/>
      <c r="C22" s="11"/>
      <c r="D22" s="11"/>
      <c r="E22" s="2"/>
      <c r="F22" s="1"/>
      <c r="G22" s="11"/>
      <c r="H22" s="11"/>
      <c r="I22" s="2"/>
    </row>
    <row r="23" spans="2:9" x14ac:dyDescent="0.25">
      <c r="B23" s="1"/>
      <c r="C23" s="11"/>
      <c r="D23" s="11"/>
      <c r="E23" s="2"/>
      <c r="F23" s="1"/>
      <c r="G23" s="11"/>
      <c r="H23" s="11"/>
      <c r="I23" s="2"/>
    </row>
    <row r="24" spans="2:9" x14ac:dyDescent="0.25">
      <c r="B24" s="1"/>
      <c r="C24" s="11"/>
      <c r="D24" s="11"/>
      <c r="E24" s="2"/>
      <c r="F24" s="1"/>
      <c r="G24" s="11"/>
      <c r="H24" s="11"/>
      <c r="I24" s="2"/>
    </row>
    <row r="25" spans="2:9" x14ac:dyDescent="0.25">
      <c r="B25" s="1"/>
      <c r="C25" s="11"/>
      <c r="D25" s="11"/>
      <c r="E25" s="2"/>
      <c r="F25" s="1"/>
      <c r="G25" s="11"/>
      <c r="H25" s="11"/>
      <c r="I25" s="2"/>
    </row>
    <row r="26" spans="2:9" x14ac:dyDescent="0.25">
      <c r="B26" s="1"/>
      <c r="C26" s="11"/>
      <c r="D26" s="11"/>
      <c r="E26" s="2"/>
      <c r="F26" s="1"/>
      <c r="G26" s="11"/>
      <c r="H26" s="11"/>
      <c r="I26" s="2"/>
    </row>
    <row r="27" spans="2:9" x14ac:dyDescent="0.25">
      <c r="B27" s="1"/>
      <c r="C27" s="11"/>
      <c r="D27" s="11"/>
      <c r="E27" s="2"/>
      <c r="F27" s="1"/>
      <c r="G27" s="11"/>
      <c r="H27" s="11"/>
      <c r="I27" s="2"/>
    </row>
    <row r="28" spans="2:9" x14ac:dyDescent="0.25">
      <c r="B28" s="1"/>
      <c r="C28" s="11"/>
      <c r="D28" s="11"/>
      <c r="E28" s="2"/>
      <c r="F28" s="1"/>
      <c r="G28" s="11"/>
      <c r="H28" s="11"/>
      <c r="I28" s="2"/>
    </row>
    <row r="29" spans="2:9" x14ac:dyDescent="0.25">
      <c r="B29" s="1"/>
      <c r="C29" s="11"/>
      <c r="D29" s="11"/>
      <c r="E29" s="2"/>
      <c r="F29" s="1"/>
      <c r="G29" s="11"/>
      <c r="H29" s="11"/>
      <c r="I29" s="2"/>
    </row>
    <row r="30" spans="2:9" x14ac:dyDescent="0.25">
      <c r="B30" s="1"/>
      <c r="C30" s="11"/>
      <c r="D30" s="11"/>
      <c r="E30" s="2"/>
      <c r="F30" s="1"/>
      <c r="G30" s="11"/>
      <c r="H30" s="11"/>
      <c r="I30" s="2"/>
    </row>
    <row r="31" spans="2:9" x14ac:dyDescent="0.25">
      <c r="B31" s="1"/>
      <c r="C31" s="11"/>
      <c r="D31" s="11"/>
      <c r="E31" s="2"/>
      <c r="F31" s="1"/>
      <c r="G31" s="11"/>
      <c r="H31" s="11"/>
      <c r="I31" s="2"/>
    </row>
    <row r="32" spans="2:9" x14ac:dyDescent="0.25">
      <c r="B32" s="1"/>
      <c r="C32" s="11"/>
      <c r="D32" s="11"/>
      <c r="E32" s="2"/>
      <c r="F32" s="1"/>
      <c r="G32" s="11"/>
      <c r="H32" s="11"/>
      <c r="I32" s="2"/>
    </row>
    <row r="33" spans="2:9" x14ac:dyDescent="0.25">
      <c r="B33" s="1"/>
      <c r="C33" s="11"/>
      <c r="D33" s="11"/>
      <c r="E33" s="2"/>
      <c r="F33" s="1"/>
      <c r="G33" s="11"/>
      <c r="H33" s="11"/>
      <c r="I33" s="2"/>
    </row>
    <row r="34" spans="2:9" x14ac:dyDescent="0.25">
      <c r="B34" s="1"/>
      <c r="C34" s="11"/>
      <c r="D34" s="11"/>
      <c r="E34" s="2"/>
      <c r="F34" s="1"/>
      <c r="G34" s="11"/>
      <c r="H34" s="11"/>
      <c r="I34" s="2"/>
    </row>
    <row r="35" spans="2:9" x14ac:dyDescent="0.25">
      <c r="B35" s="1"/>
      <c r="C35" s="11"/>
      <c r="D35" s="11"/>
      <c r="E35" s="2"/>
      <c r="F35" s="1"/>
      <c r="G35" s="11"/>
      <c r="H35" s="11"/>
      <c r="I35" s="2"/>
    </row>
    <row r="36" spans="2:9" x14ac:dyDescent="0.25">
      <c r="B36" s="1"/>
      <c r="C36" s="11"/>
      <c r="D36" s="11"/>
      <c r="E36" s="2"/>
      <c r="F36" s="1"/>
      <c r="G36" s="11"/>
      <c r="H36" s="11"/>
      <c r="I36" s="2"/>
    </row>
    <row r="37" spans="2:9" x14ac:dyDescent="0.25">
      <c r="B37" s="1"/>
      <c r="C37" s="11"/>
      <c r="D37" s="11"/>
      <c r="E37" s="2"/>
      <c r="F37" s="1"/>
      <c r="G37" s="11"/>
      <c r="H37" s="11"/>
      <c r="I37" s="2"/>
    </row>
    <row r="38" spans="2:9" x14ac:dyDescent="0.25">
      <c r="B38" s="1"/>
      <c r="C38" s="11"/>
      <c r="D38" s="11"/>
      <c r="E38" s="2"/>
      <c r="F38" s="1"/>
      <c r="G38" s="11"/>
      <c r="H38" s="11"/>
      <c r="I38" s="2"/>
    </row>
    <row r="39" spans="2:9" x14ac:dyDescent="0.25">
      <c r="B39" s="1"/>
      <c r="C39" s="11"/>
      <c r="D39" s="11"/>
      <c r="E39" s="2"/>
      <c r="F39" s="1"/>
      <c r="G39" s="11"/>
      <c r="H39" s="11"/>
      <c r="I39" s="2"/>
    </row>
    <row r="40" spans="2:9" x14ac:dyDescent="0.25">
      <c r="B40" s="1"/>
      <c r="C40" s="11"/>
      <c r="D40" s="11"/>
      <c r="E40" s="2"/>
      <c r="F40" s="1"/>
      <c r="G40" s="11"/>
      <c r="H40" s="11"/>
      <c r="I40" s="2"/>
    </row>
    <row r="41" spans="2:9" x14ac:dyDescent="0.25">
      <c r="B41" s="1"/>
      <c r="C41" s="11"/>
      <c r="D41" s="11"/>
      <c r="E41" s="2"/>
      <c r="F41" s="1"/>
      <c r="G41" s="11"/>
      <c r="H41" s="11"/>
      <c r="I41" s="2"/>
    </row>
    <row r="42" spans="2:9" x14ac:dyDescent="0.25">
      <c r="B42" s="1"/>
      <c r="C42" s="11"/>
      <c r="D42" s="11"/>
      <c r="E42" s="2"/>
      <c r="F42" s="1"/>
      <c r="G42" s="11"/>
      <c r="H42" s="11"/>
      <c r="I42" s="2"/>
    </row>
    <row r="43" spans="2:9" x14ac:dyDescent="0.25">
      <c r="B43" s="1"/>
      <c r="C43" s="11"/>
      <c r="D43" s="11"/>
      <c r="E43" s="2"/>
      <c r="F43" s="1"/>
      <c r="G43" s="11"/>
      <c r="H43" s="11"/>
      <c r="I43" s="2"/>
    </row>
    <row r="44" spans="2:9" x14ac:dyDescent="0.25">
      <c r="B44" s="1"/>
      <c r="C44" s="11"/>
      <c r="D44" s="11"/>
      <c r="E44" s="2"/>
      <c r="F44" s="1"/>
      <c r="G44" s="11"/>
      <c r="H44" s="11"/>
      <c r="I44" s="2"/>
    </row>
    <row r="45" spans="2:9" x14ac:dyDescent="0.25">
      <c r="B45" s="1"/>
      <c r="C45" s="11"/>
      <c r="D45" s="11"/>
      <c r="E45" s="2"/>
      <c r="F45" s="1"/>
      <c r="G45" s="11"/>
      <c r="H45" s="11"/>
      <c r="I45" s="2"/>
    </row>
    <row r="46" spans="2:9" x14ac:dyDescent="0.25">
      <c r="B46" s="1"/>
      <c r="C46" s="11"/>
      <c r="D46" s="11"/>
      <c r="E46" s="2"/>
      <c r="F46" s="1"/>
      <c r="G46" s="11"/>
      <c r="H46" s="11"/>
      <c r="I46" s="2"/>
    </row>
    <row r="47" spans="2:9" x14ac:dyDescent="0.25">
      <c r="B47" s="1"/>
      <c r="C47" s="11"/>
      <c r="D47" s="11"/>
      <c r="E47" s="2"/>
      <c r="F47" s="1"/>
      <c r="G47" s="11"/>
      <c r="H47" s="11"/>
      <c r="I47" s="2"/>
    </row>
    <row r="48" spans="2:9" x14ac:dyDescent="0.25">
      <c r="B48" s="1"/>
      <c r="C48" s="11"/>
      <c r="D48" s="11"/>
      <c r="E48" s="2"/>
      <c r="F48" s="1"/>
      <c r="G48" s="11"/>
      <c r="H48" s="11"/>
      <c r="I48" s="2"/>
    </row>
    <row r="49" spans="2:9" x14ac:dyDescent="0.25">
      <c r="B49" s="1"/>
      <c r="C49" s="11"/>
      <c r="D49" s="11"/>
      <c r="E49" s="2"/>
      <c r="F49" s="1"/>
      <c r="G49" s="11"/>
      <c r="H49" s="11"/>
      <c r="I49" s="2"/>
    </row>
    <row r="50" spans="2:9" x14ac:dyDescent="0.25">
      <c r="B50" s="1"/>
      <c r="C50" s="11"/>
      <c r="D50" s="11"/>
      <c r="E50" s="2"/>
      <c r="F50" s="1"/>
      <c r="G50" s="11"/>
      <c r="H50" s="11"/>
      <c r="I50" s="2"/>
    </row>
    <row r="51" spans="2:9" x14ac:dyDescent="0.25">
      <c r="B51" s="1"/>
      <c r="C51" s="11"/>
      <c r="D51" s="11"/>
      <c r="E51" s="2"/>
      <c r="F51" s="1"/>
      <c r="G51" s="11"/>
      <c r="H51" s="11"/>
      <c r="I51" s="2"/>
    </row>
    <row r="52" spans="2:9" x14ac:dyDescent="0.25">
      <c r="B52" s="1"/>
      <c r="C52" s="11"/>
      <c r="D52" s="11"/>
      <c r="E52" s="2"/>
      <c r="F52" s="1"/>
      <c r="G52" s="11"/>
      <c r="H52" s="11"/>
      <c r="I52" s="2"/>
    </row>
    <row r="53" spans="2:9" x14ac:dyDescent="0.25">
      <c r="B53" s="1"/>
      <c r="C53" s="11"/>
      <c r="D53" s="11"/>
      <c r="E53" s="2"/>
      <c r="F53" s="1"/>
      <c r="G53" s="11"/>
      <c r="H53" s="11"/>
      <c r="I53" s="2"/>
    </row>
    <row r="54" spans="2:9" x14ac:dyDescent="0.25">
      <c r="B54" s="1"/>
      <c r="C54" s="11"/>
      <c r="D54" s="11"/>
      <c r="E54" s="2"/>
      <c r="F54" s="1"/>
      <c r="G54" s="11"/>
      <c r="H54" s="11"/>
      <c r="I54" s="2"/>
    </row>
    <row r="55" spans="2:9" x14ac:dyDescent="0.25">
      <c r="B55" s="1"/>
      <c r="C55" s="11"/>
      <c r="D55" s="11"/>
      <c r="E55" s="2"/>
      <c r="F55" s="1"/>
      <c r="G55" s="11"/>
      <c r="H55" s="11"/>
      <c r="I55" s="2"/>
    </row>
    <row r="56" spans="2:9" x14ac:dyDescent="0.25">
      <c r="B56" s="1"/>
      <c r="C56" s="11"/>
      <c r="D56" s="11"/>
      <c r="E56" s="2"/>
      <c r="F56" s="1"/>
      <c r="G56" s="11"/>
      <c r="H56" s="11"/>
      <c r="I56" s="2"/>
    </row>
    <row r="57" spans="2:9" x14ac:dyDescent="0.25">
      <c r="B57" s="1"/>
      <c r="C57" s="11"/>
      <c r="D57" s="11"/>
      <c r="E57" s="2"/>
      <c r="F57" s="1"/>
      <c r="G57" s="11"/>
      <c r="H57" s="11"/>
      <c r="I57" s="2"/>
    </row>
    <row r="58" spans="2:9" x14ac:dyDescent="0.25">
      <c r="B58" s="1"/>
      <c r="C58" s="11"/>
      <c r="D58" s="11"/>
      <c r="E58" s="2"/>
      <c r="F58" s="1"/>
      <c r="G58" s="11"/>
      <c r="H58" s="11"/>
      <c r="I58" s="2"/>
    </row>
    <row r="59" spans="2:9" x14ac:dyDescent="0.25">
      <c r="B59" s="1"/>
      <c r="C59" s="11"/>
      <c r="D59" s="11"/>
      <c r="E59" s="2"/>
      <c r="F59" s="1"/>
      <c r="G59" s="11"/>
      <c r="H59" s="11"/>
      <c r="I59" s="2"/>
    </row>
    <row r="60" spans="2:9" x14ac:dyDescent="0.25">
      <c r="B60" s="1"/>
      <c r="C60" s="11"/>
      <c r="D60" s="11"/>
      <c r="E60" s="2"/>
      <c r="F60" s="1"/>
      <c r="G60" s="11"/>
      <c r="H60" s="11"/>
      <c r="I60" s="2"/>
    </row>
    <row r="61" spans="2:9" x14ac:dyDescent="0.25">
      <c r="B61" s="1"/>
      <c r="C61" s="11"/>
      <c r="D61" s="11"/>
      <c r="E61" s="2"/>
      <c r="F61" s="1"/>
      <c r="G61" s="11"/>
      <c r="H61" s="11"/>
      <c r="I61" s="2"/>
    </row>
    <row r="62" spans="2:9" x14ac:dyDescent="0.25">
      <c r="B62" s="1"/>
      <c r="C62" s="11"/>
      <c r="D62" s="11"/>
      <c r="E62" s="2"/>
      <c r="F62" s="1"/>
      <c r="G62" s="11"/>
      <c r="H62" s="11"/>
      <c r="I62" s="2"/>
    </row>
    <row r="63" spans="2:9" x14ac:dyDescent="0.25">
      <c r="B63" s="1"/>
      <c r="C63" s="11"/>
      <c r="D63" s="11"/>
      <c r="E63" s="2"/>
      <c r="F63" s="1"/>
      <c r="G63" s="11"/>
      <c r="H63" s="11"/>
      <c r="I63" s="2"/>
    </row>
    <row r="64" spans="2:9" x14ac:dyDescent="0.25">
      <c r="B64" s="1"/>
      <c r="C64" s="11"/>
      <c r="D64" s="11"/>
      <c r="E64" s="2"/>
      <c r="F64" s="1"/>
      <c r="G64" s="11"/>
      <c r="H64" s="11"/>
      <c r="I64" s="2"/>
    </row>
    <row r="65" spans="2:9" x14ac:dyDescent="0.25">
      <c r="B65" s="1"/>
      <c r="C65" s="11"/>
      <c r="D65" s="11"/>
      <c r="E65" s="2"/>
      <c r="F65" s="1"/>
      <c r="G65" s="11"/>
      <c r="H65" s="11"/>
      <c r="I65" s="2"/>
    </row>
    <row r="66" spans="2:9" x14ac:dyDescent="0.25">
      <c r="B66" s="1"/>
      <c r="C66" s="11"/>
      <c r="D66" s="11"/>
      <c r="E66" s="2"/>
      <c r="F66" s="1"/>
      <c r="G66" s="11"/>
      <c r="H66" s="11"/>
      <c r="I66" s="2"/>
    </row>
    <row r="67" spans="2:9" x14ac:dyDescent="0.25">
      <c r="B67" s="1"/>
      <c r="C67" s="11"/>
      <c r="D67" s="11"/>
      <c r="E67" s="2"/>
      <c r="F67" s="1"/>
      <c r="G67" s="11"/>
      <c r="H67" s="11"/>
      <c r="I67" s="2"/>
    </row>
    <row r="68" spans="2:9" x14ac:dyDescent="0.25">
      <c r="B68" s="1"/>
      <c r="C68" s="11"/>
      <c r="D68" s="11"/>
      <c r="E68" s="2"/>
      <c r="F68" s="1"/>
      <c r="G68" s="11"/>
      <c r="H68" s="11"/>
      <c r="I68" s="2"/>
    </row>
    <row r="69" spans="2:9" x14ac:dyDescent="0.25">
      <c r="B69" s="1"/>
      <c r="C69" s="11"/>
      <c r="D69" s="11"/>
      <c r="E69" s="2"/>
      <c r="F69" s="1"/>
      <c r="G69" s="11"/>
      <c r="H69" s="11"/>
      <c r="I69" s="2"/>
    </row>
    <row r="70" spans="2:9" x14ac:dyDescent="0.25">
      <c r="B70" s="1"/>
      <c r="C70" s="11"/>
      <c r="D70" s="11"/>
      <c r="E70" s="2"/>
      <c r="F70" s="1"/>
      <c r="G70" s="11"/>
      <c r="H70" s="11"/>
      <c r="I70" s="2"/>
    </row>
    <row r="71" spans="2:9" x14ac:dyDescent="0.25">
      <c r="B71" s="1"/>
      <c r="C71" s="11"/>
      <c r="D71" s="11"/>
      <c r="E71" s="2"/>
      <c r="F71" s="1"/>
      <c r="G71" s="11"/>
      <c r="H71" s="11"/>
      <c r="I71" s="2"/>
    </row>
    <row r="72" spans="2:9" x14ac:dyDescent="0.25">
      <c r="B72" s="1"/>
      <c r="C72" s="11"/>
      <c r="D72" s="11"/>
      <c r="E72" s="2"/>
      <c r="F72" s="1"/>
      <c r="G72" s="11"/>
      <c r="H72" s="11"/>
      <c r="I72" s="2"/>
    </row>
    <row r="73" spans="2:9" x14ac:dyDescent="0.25">
      <c r="B73" s="1"/>
      <c r="C73" s="11"/>
      <c r="D73" s="11"/>
      <c r="E73" s="2"/>
      <c r="F73" s="1"/>
      <c r="G73" s="11"/>
      <c r="H73" s="11"/>
      <c r="I73" s="2"/>
    </row>
    <row r="74" spans="2:9" x14ac:dyDescent="0.25">
      <c r="B74" s="1"/>
      <c r="C74" s="11"/>
      <c r="D74" s="11"/>
      <c r="E74" s="2"/>
      <c r="F74" s="1"/>
      <c r="G74" s="11"/>
      <c r="H74" s="11"/>
      <c r="I74" s="2"/>
    </row>
    <row r="75" spans="2:9" x14ac:dyDescent="0.25">
      <c r="B75" s="1"/>
      <c r="C75" s="11"/>
      <c r="D75" s="11"/>
      <c r="E75" s="2"/>
      <c r="F75" s="1"/>
      <c r="G75" s="11"/>
      <c r="H75" s="11"/>
      <c r="I75" s="2"/>
    </row>
    <row r="76" spans="2:9" x14ac:dyDescent="0.25">
      <c r="B76" s="1"/>
      <c r="C76" s="11"/>
      <c r="D76" s="11"/>
      <c r="E76" s="2"/>
      <c r="F76" s="1"/>
      <c r="G76" s="11"/>
      <c r="H76" s="11"/>
      <c r="I76" s="2"/>
    </row>
    <row r="77" spans="2:9" x14ac:dyDescent="0.25">
      <c r="B77" s="1"/>
      <c r="C77" s="11"/>
      <c r="D77" s="11"/>
      <c r="E77" s="2"/>
      <c r="F77" s="1"/>
      <c r="G77" s="11"/>
      <c r="H77" s="11"/>
      <c r="I77" s="2"/>
    </row>
    <row r="78" spans="2:9" x14ac:dyDescent="0.25">
      <c r="B78" s="1"/>
      <c r="C78" s="11"/>
      <c r="D78" s="11"/>
      <c r="E78" s="2"/>
      <c r="F78" s="1"/>
      <c r="G78" s="11"/>
      <c r="H78" s="11"/>
      <c r="I78" s="2"/>
    </row>
    <row r="79" spans="2:9" x14ac:dyDescent="0.25">
      <c r="B79" s="1"/>
      <c r="C79" s="11"/>
      <c r="D79" s="11"/>
      <c r="E79" s="2"/>
      <c r="F79" s="1"/>
      <c r="G79" s="11"/>
      <c r="H79" s="11"/>
      <c r="I79" s="2"/>
    </row>
    <row r="80" spans="2:9" x14ac:dyDescent="0.25">
      <c r="B80" s="1"/>
      <c r="C80" s="11"/>
      <c r="D80" s="11"/>
      <c r="E80" s="2"/>
      <c r="F80" s="1"/>
      <c r="G80" s="11"/>
      <c r="H80" s="11"/>
      <c r="I80" s="2"/>
    </row>
    <row r="81" spans="2:9" x14ac:dyDescent="0.25">
      <c r="B81" s="1"/>
      <c r="C81" s="11"/>
      <c r="D81" s="11"/>
      <c r="E81" s="2"/>
      <c r="F81" s="1"/>
      <c r="G81" s="11"/>
      <c r="H81" s="11"/>
      <c r="I81" s="2"/>
    </row>
    <row r="82" spans="2:9" x14ac:dyDescent="0.25">
      <c r="B82" s="1"/>
      <c r="C82" s="11"/>
      <c r="D82" s="11"/>
      <c r="E82" s="2"/>
      <c r="F82" s="1"/>
      <c r="G82" s="11"/>
      <c r="H82" s="11"/>
      <c r="I82" s="2"/>
    </row>
    <row r="83" spans="2:9" x14ac:dyDescent="0.25">
      <c r="B83" s="1"/>
      <c r="C83" s="11"/>
      <c r="D83" s="11"/>
      <c r="E83" s="2"/>
      <c r="F83" s="1"/>
      <c r="G83" s="11"/>
      <c r="H83" s="11"/>
      <c r="I83" s="2"/>
    </row>
    <row r="84" spans="2:9" x14ac:dyDescent="0.25">
      <c r="B84" s="1"/>
      <c r="C84" s="11"/>
      <c r="D84" s="11"/>
      <c r="E84" s="2"/>
      <c r="F84" s="1"/>
      <c r="G84" s="11"/>
      <c r="H84" s="11"/>
      <c r="I84" s="2"/>
    </row>
    <row r="85" spans="2:9" x14ac:dyDescent="0.25">
      <c r="B85" s="1"/>
      <c r="C85" s="11"/>
      <c r="D85" s="11"/>
      <c r="E85" s="2"/>
      <c r="F85" s="1"/>
      <c r="G85" s="11"/>
      <c r="H85" s="11"/>
      <c r="I85" s="2"/>
    </row>
    <row r="86" spans="2:9" x14ac:dyDescent="0.25">
      <c r="B86" s="1"/>
      <c r="C86" s="11"/>
      <c r="D86" s="11"/>
      <c r="E86" s="2"/>
      <c r="F86" s="1"/>
      <c r="G86" s="11"/>
      <c r="H86" s="11"/>
      <c r="I86" s="2"/>
    </row>
    <row r="87" spans="2:9" x14ac:dyDescent="0.25">
      <c r="B87" s="1"/>
      <c r="C87" s="11"/>
      <c r="D87" s="11"/>
      <c r="E87" s="2"/>
      <c r="F87" s="1"/>
      <c r="G87" s="11"/>
      <c r="H87" s="11"/>
      <c r="I87" s="2"/>
    </row>
    <row r="88" spans="2:9" x14ac:dyDescent="0.25">
      <c r="B88" s="1"/>
      <c r="C88" s="11"/>
      <c r="D88" s="11"/>
      <c r="E88" s="2"/>
      <c r="F88" s="1"/>
      <c r="G88" s="11"/>
      <c r="H88" s="11"/>
      <c r="I88" s="2"/>
    </row>
    <row r="89" spans="2:9" x14ac:dyDescent="0.25">
      <c r="B89" s="1"/>
      <c r="C89" s="11"/>
      <c r="D89" s="11"/>
      <c r="E89" s="2"/>
      <c r="F89" s="1"/>
      <c r="G89" s="11"/>
      <c r="H89" s="11"/>
      <c r="I89" s="2"/>
    </row>
    <row r="90" spans="2:9" x14ac:dyDescent="0.25">
      <c r="B90" s="1"/>
      <c r="C90" s="11"/>
      <c r="D90" s="11"/>
      <c r="E90" s="2"/>
      <c r="F90" s="1"/>
      <c r="G90" s="11"/>
      <c r="H90" s="11"/>
      <c r="I90" s="2"/>
    </row>
    <row r="91" spans="2:9" x14ac:dyDescent="0.25">
      <c r="B91" s="1"/>
      <c r="C91" s="11"/>
      <c r="D91" s="11"/>
      <c r="E91" s="2"/>
      <c r="F91" s="1"/>
      <c r="G91" s="11"/>
      <c r="H91" s="11"/>
      <c r="I91" s="2"/>
    </row>
    <row r="92" spans="2:9" x14ac:dyDescent="0.25">
      <c r="B92" s="1"/>
      <c r="C92" s="11"/>
      <c r="D92" s="11"/>
      <c r="E92" s="2"/>
      <c r="F92" s="1"/>
      <c r="G92" s="11"/>
      <c r="H92" s="11"/>
      <c r="I92" s="2"/>
    </row>
    <row r="93" spans="2:9" x14ac:dyDescent="0.25">
      <c r="B93" s="1"/>
      <c r="C93" s="11"/>
      <c r="D93" s="11"/>
      <c r="E93" s="2"/>
      <c r="F93" s="1"/>
      <c r="G93" s="11"/>
      <c r="H93" s="11"/>
      <c r="I93" s="2"/>
    </row>
    <row r="94" spans="2:9" x14ac:dyDescent="0.25">
      <c r="B94" s="1"/>
      <c r="C94" s="11"/>
      <c r="D94" s="11"/>
      <c r="E94" s="2"/>
      <c r="F94" s="1"/>
      <c r="G94" s="11"/>
      <c r="H94" s="11"/>
      <c r="I94" s="2"/>
    </row>
    <row r="95" spans="2:9" x14ac:dyDescent="0.25">
      <c r="B95" s="1"/>
      <c r="C95" s="11"/>
      <c r="D95" s="11"/>
      <c r="E95" s="2"/>
      <c r="F95" s="1"/>
      <c r="G95" s="11"/>
      <c r="H95" s="11"/>
      <c r="I95" s="2"/>
    </row>
    <row r="96" spans="2:9" x14ac:dyDescent="0.25">
      <c r="B96" s="1"/>
      <c r="C96" s="11"/>
      <c r="D96" s="11"/>
      <c r="E96" s="2"/>
      <c r="F96" s="1"/>
      <c r="G96" s="11"/>
      <c r="H96" s="11"/>
      <c r="I96" s="2"/>
    </row>
    <row r="97" spans="2:9" x14ac:dyDescent="0.25">
      <c r="B97" s="1"/>
      <c r="C97" s="11"/>
      <c r="D97" s="11"/>
      <c r="E97" s="2"/>
      <c r="F97" s="1"/>
      <c r="G97" s="11"/>
      <c r="H97" s="11"/>
      <c r="I97" s="2"/>
    </row>
    <row r="98" spans="2:9" x14ac:dyDescent="0.25">
      <c r="B98" s="1"/>
      <c r="C98" s="11"/>
      <c r="D98" s="11"/>
      <c r="E98" s="2"/>
      <c r="F98" s="1"/>
      <c r="G98" s="11"/>
      <c r="H98" s="11"/>
      <c r="I98" s="2"/>
    </row>
    <row r="99" spans="2:9" x14ac:dyDescent="0.25">
      <c r="B99" s="1"/>
      <c r="C99" s="11"/>
      <c r="D99" s="11"/>
      <c r="E99" s="2"/>
      <c r="F99" s="1"/>
      <c r="G99" s="11"/>
      <c r="H99" s="11"/>
      <c r="I99" s="2"/>
    </row>
    <row r="100" spans="2:9" x14ac:dyDescent="0.25">
      <c r="B100" s="1"/>
      <c r="C100" s="11"/>
      <c r="D100" s="11"/>
      <c r="E100" s="2"/>
      <c r="F100" s="1"/>
      <c r="G100" s="11"/>
      <c r="H100" s="11"/>
      <c r="I100" s="2"/>
    </row>
    <row r="101" spans="2:9" x14ac:dyDescent="0.25">
      <c r="B101" s="1"/>
      <c r="C101" s="11"/>
      <c r="D101" s="11"/>
      <c r="E101" s="2"/>
      <c r="F101" s="1"/>
      <c r="G101" s="11"/>
      <c r="H101" s="11"/>
      <c r="I101" s="2"/>
    </row>
    <row r="102" spans="2:9" x14ac:dyDescent="0.25">
      <c r="B102" s="1"/>
      <c r="C102" s="11"/>
      <c r="D102" s="11"/>
      <c r="E102" s="2"/>
      <c r="F102" s="1"/>
      <c r="G102" s="11"/>
      <c r="H102" s="11"/>
      <c r="I102" s="2"/>
    </row>
    <row r="103" spans="2:9" x14ac:dyDescent="0.25">
      <c r="B103" s="1"/>
      <c r="C103" s="11"/>
      <c r="D103" s="11"/>
      <c r="E103" s="2"/>
      <c r="F103" s="1"/>
      <c r="G103" s="11"/>
      <c r="H103" s="11"/>
      <c r="I103" s="2"/>
    </row>
    <row r="104" spans="2:9" x14ac:dyDescent="0.25">
      <c r="B104" s="1"/>
      <c r="C104" s="11"/>
      <c r="D104" s="11"/>
      <c r="E104" s="2"/>
      <c r="F104" s="1"/>
      <c r="G104" s="11"/>
      <c r="H104" s="11"/>
      <c r="I104" s="2"/>
    </row>
    <row r="105" spans="2:9" x14ac:dyDescent="0.25">
      <c r="B105" s="1"/>
      <c r="C105" s="11"/>
      <c r="D105" s="11"/>
      <c r="E105" s="2"/>
      <c r="F105" s="1"/>
      <c r="G105" s="11"/>
      <c r="H105" s="11"/>
      <c r="I105" s="2"/>
    </row>
    <row r="106" spans="2:9" x14ac:dyDescent="0.25">
      <c r="B106" s="1"/>
      <c r="C106" s="11"/>
      <c r="D106" s="11"/>
      <c r="E106" s="2"/>
      <c r="F106" s="1"/>
      <c r="G106" s="11"/>
      <c r="H106" s="11"/>
      <c r="I106" s="2"/>
    </row>
    <row r="107" spans="2:9" x14ac:dyDescent="0.25">
      <c r="B107" s="1"/>
      <c r="C107" s="11"/>
      <c r="D107" s="11"/>
      <c r="E107" s="2"/>
      <c r="F107" s="1"/>
      <c r="G107" s="11"/>
      <c r="H107" s="11"/>
      <c r="I107" s="2"/>
    </row>
    <row r="108" spans="2:9" x14ac:dyDescent="0.25">
      <c r="B108" s="1"/>
      <c r="C108" s="11"/>
      <c r="D108" s="11"/>
      <c r="E108" s="2"/>
      <c r="F108" s="1"/>
      <c r="G108" s="11"/>
      <c r="H108" s="11"/>
      <c r="I108" s="2"/>
    </row>
    <row r="109" spans="2:9" x14ac:dyDescent="0.25">
      <c r="B109" s="1"/>
      <c r="C109" s="11"/>
      <c r="D109" s="11"/>
      <c r="E109" s="2"/>
      <c r="F109" s="1"/>
      <c r="G109" s="11"/>
      <c r="H109" s="11"/>
      <c r="I109" s="2"/>
    </row>
    <row r="110" spans="2:9" x14ac:dyDescent="0.25">
      <c r="B110" s="1"/>
      <c r="C110" s="11"/>
      <c r="D110" s="11"/>
      <c r="E110" s="2"/>
      <c r="F110" s="1"/>
      <c r="G110" s="11"/>
      <c r="H110" s="11"/>
      <c r="I110" s="2"/>
    </row>
    <row r="111" spans="2:9" x14ac:dyDescent="0.25">
      <c r="B111" s="1"/>
      <c r="C111" s="11"/>
      <c r="D111" s="11"/>
      <c r="E111" s="2"/>
      <c r="F111" s="1"/>
      <c r="G111" s="11"/>
      <c r="H111" s="11"/>
      <c r="I111" s="2"/>
    </row>
    <row r="112" spans="2:9" x14ac:dyDescent="0.25">
      <c r="B112" s="1"/>
      <c r="C112" s="11"/>
      <c r="D112" s="11"/>
      <c r="E112" s="2"/>
      <c r="F112" s="1"/>
      <c r="G112" s="11"/>
      <c r="H112" s="11"/>
      <c r="I112" s="2"/>
    </row>
    <row r="113" spans="2:9" x14ac:dyDescent="0.25">
      <c r="B113" s="1"/>
      <c r="C113" s="11"/>
      <c r="D113" s="11"/>
      <c r="E113" s="2"/>
      <c r="F113" s="1"/>
      <c r="G113" s="11"/>
      <c r="H113" s="11"/>
      <c r="I113" s="2"/>
    </row>
    <row r="114" spans="2:9" x14ac:dyDescent="0.25">
      <c r="B114" s="1"/>
      <c r="C114" s="11"/>
      <c r="D114" s="11"/>
      <c r="E114" s="2"/>
      <c r="F114" s="1"/>
      <c r="G114" s="11"/>
      <c r="H114" s="11"/>
      <c r="I114" s="2"/>
    </row>
    <row r="115" spans="2:9" x14ac:dyDescent="0.25">
      <c r="B115" s="1"/>
      <c r="C115" s="11"/>
      <c r="D115" s="11"/>
      <c r="E115" s="2"/>
      <c r="F115" s="1"/>
      <c r="G115" s="11"/>
      <c r="H115" s="11"/>
      <c r="I115" s="2"/>
    </row>
    <row r="116" spans="2:9" x14ac:dyDescent="0.25">
      <c r="B116" s="1"/>
      <c r="C116" s="11"/>
      <c r="D116" s="11"/>
      <c r="E116" s="2"/>
      <c r="F116" s="1"/>
      <c r="G116" s="11"/>
      <c r="H116" s="11"/>
      <c r="I116" s="2"/>
    </row>
    <row r="117" spans="2:9" x14ac:dyDescent="0.25">
      <c r="B117" s="1"/>
      <c r="C117" s="11"/>
      <c r="D117" s="11"/>
      <c r="E117" s="2"/>
      <c r="F117" s="1"/>
      <c r="G117" s="11"/>
      <c r="H117" s="11"/>
      <c r="I117" s="2"/>
    </row>
    <row r="118" spans="2:9" x14ac:dyDescent="0.25">
      <c r="B118" s="1"/>
      <c r="C118" s="11"/>
      <c r="D118" s="11"/>
      <c r="E118" s="2"/>
      <c r="F118" s="1"/>
      <c r="G118" s="11"/>
      <c r="H118" s="11"/>
      <c r="I118" s="2"/>
    </row>
    <row r="119" spans="2:9" x14ac:dyDescent="0.25">
      <c r="B119" s="1"/>
      <c r="C119" s="11"/>
      <c r="D119" s="11"/>
      <c r="E119" s="2"/>
      <c r="F119" s="1"/>
      <c r="G119" s="11"/>
      <c r="H119" s="11"/>
      <c r="I119" s="2"/>
    </row>
    <row r="120" spans="2:9" x14ac:dyDescent="0.25">
      <c r="B120" s="1"/>
      <c r="C120" s="11"/>
      <c r="D120" s="11"/>
      <c r="E120" s="2"/>
      <c r="F120" s="1"/>
      <c r="G120" s="11"/>
      <c r="H120" s="11"/>
      <c r="I120" s="2"/>
    </row>
    <row r="121" spans="2:9" x14ac:dyDescent="0.25">
      <c r="B121" s="1"/>
      <c r="C121" s="11"/>
      <c r="D121" s="11"/>
      <c r="E121" s="2"/>
      <c r="F121" s="1"/>
      <c r="G121" s="11"/>
      <c r="H121" s="11"/>
      <c r="I121" s="2"/>
    </row>
    <row r="122" spans="2:9" x14ac:dyDescent="0.25">
      <c r="B122" s="1"/>
      <c r="C122" s="11"/>
      <c r="D122" s="11"/>
      <c r="E122" s="2"/>
      <c r="F122" s="1"/>
      <c r="G122" s="11"/>
      <c r="H122" s="11"/>
      <c r="I122" s="2"/>
    </row>
    <row r="123" spans="2:9" x14ac:dyDescent="0.25">
      <c r="B123" s="1"/>
      <c r="C123" s="11"/>
      <c r="D123" s="11"/>
      <c r="E123" s="2"/>
      <c r="F123" s="1"/>
      <c r="G123" s="11"/>
      <c r="H123" s="11"/>
      <c r="I123" s="2"/>
    </row>
    <row r="124" spans="2:9" x14ac:dyDescent="0.25">
      <c r="B124" s="1"/>
      <c r="C124" s="11"/>
      <c r="D124" s="11"/>
      <c r="E124" s="2"/>
      <c r="F124" s="1"/>
      <c r="G124" s="11"/>
      <c r="H124" s="11"/>
      <c r="I124" s="2"/>
    </row>
    <row r="125" spans="2:9" x14ac:dyDescent="0.25">
      <c r="B125" s="1"/>
      <c r="C125" s="11"/>
      <c r="D125" s="11"/>
      <c r="E125" s="2"/>
      <c r="F125" s="1"/>
      <c r="G125" s="11"/>
      <c r="H125" s="11"/>
      <c r="I125" s="2"/>
    </row>
    <row r="126" spans="2:9" x14ac:dyDescent="0.25">
      <c r="B126" s="1"/>
      <c r="C126" s="11"/>
      <c r="D126" s="11"/>
      <c r="E126" s="2"/>
      <c r="F126" s="1"/>
      <c r="G126" s="11"/>
      <c r="H126" s="11"/>
      <c r="I126" s="2"/>
    </row>
    <row r="127" spans="2:9" x14ac:dyDescent="0.25">
      <c r="B127" s="1"/>
      <c r="C127" s="11"/>
      <c r="D127" s="11"/>
      <c r="E127" s="2"/>
      <c r="F127" s="1"/>
      <c r="G127" s="11"/>
      <c r="H127" s="11"/>
      <c r="I127" s="2"/>
    </row>
    <row r="128" spans="2:9" x14ac:dyDescent="0.25">
      <c r="B128" s="1"/>
      <c r="C128" s="11"/>
      <c r="D128" s="11"/>
      <c r="E128" s="2"/>
      <c r="F128" s="1"/>
      <c r="G128" s="11"/>
      <c r="H128" s="11"/>
      <c r="I128" s="2"/>
    </row>
    <row r="129" spans="2:9" x14ac:dyDescent="0.25">
      <c r="B129" s="1"/>
      <c r="C129" s="11"/>
      <c r="D129" s="11"/>
      <c r="E129" s="2"/>
      <c r="F129" s="1"/>
      <c r="G129" s="11"/>
      <c r="H129" s="11"/>
      <c r="I129" s="2"/>
    </row>
    <row r="130" spans="2:9" x14ac:dyDescent="0.25">
      <c r="B130" s="1"/>
      <c r="C130" s="11"/>
      <c r="D130" s="11"/>
      <c r="E130" s="2"/>
      <c r="F130" s="1"/>
      <c r="G130" s="11"/>
      <c r="H130" s="11"/>
      <c r="I130" s="2"/>
    </row>
    <row r="131" spans="2:9" x14ac:dyDescent="0.25">
      <c r="B131" s="1"/>
      <c r="C131" s="11"/>
      <c r="D131" s="11"/>
      <c r="E131" s="2"/>
      <c r="F131" s="1"/>
      <c r="G131" s="11"/>
      <c r="H131" s="11"/>
      <c r="I131" s="2"/>
    </row>
    <row r="132" spans="2:9" x14ac:dyDescent="0.25">
      <c r="B132" s="1"/>
      <c r="C132" s="11"/>
      <c r="D132" s="11"/>
      <c r="E132" s="2"/>
      <c r="F132" s="1"/>
      <c r="G132" s="11"/>
      <c r="H132" s="11"/>
      <c r="I132" s="2"/>
    </row>
    <row r="133" spans="2:9" x14ac:dyDescent="0.25">
      <c r="B133" s="1"/>
      <c r="C133" s="11"/>
      <c r="D133" s="11"/>
      <c r="E133" s="2"/>
      <c r="F133" s="1"/>
      <c r="G133" s="11"/>
      <c r="H133" s="11"/>
      <c r="I133" s="2"/>
    </row>
    <row r="134" spans="2:9" x14ac:dyDescent="0.25">
      <c r="B134" s="1"/>
      <c r="C134" s="11"/>
      <c r="D134" s="11"/>
      <c r="E134" s="2"/>
      <c r="F134" s="1"/>
      <c r="G134" s="11"/>
      <c r="H134" s="11"/>
      <c r="I134" s="2"/>
    </row>
    <row r="135" spans="2:9" x14ac:dyDescent="0.25">
      <c r="B135" s="1"/>
      <c r="C135" s="11"/>
      <c r="D135" s="11"/>
      <c r="E135" s="2"/>
      <c r="F135" s="1"/>
      <c r="G135" s="11"/>
      <c r="H135" s="11"/>
      <c r="I135" s="2"/>
    </row>
    <row r="136" spans="2:9" x14ac:dyDescent="0.25">
      <c r="B136" s="1"/>
      <c r="C136" s="11"/>
      <c r="D136" s="11"/>
      <c r="E136" s="2"/>
      <c r="F136" s="1"/>
      <c r="G136" s="11"/>
      <c r="H136" s="11"/>
      <c r="I136" s="2"/>
    </row>
    <row r="137" spans="2:9" x14ac:dyDescent="0.25">
      <c r="B137" s="1"/>
      <c r="C137" s="11"/>
      <c r="D137" s="11"/>
      <c r="E137" s="2"/>
      <c r="F137" s="1"/>
      <c r="G137" s="11"/>
      <c r="H137" s="11"/>
      <c r="I137" s="2"/>
    </row>
    <row r="138" spans="2:9" x14ac:dyDescent="0.25">
      <c r="B138" s="1"/>
      <c r="C138" s="11"/>
      <c r="D138" s="11"/>
      <c r="E138" s="2"/>
      <c r="F138" s="1"/>
      <c r="G138" s="11"/>
      <c r="H138" s="11"/>
      <c r="I138" s="2"/>
    </row>
    <row r="139" spans="2:9" x14ac:dyDescent="0.25">
      <c r="B139" s="1"/>
      <c r="C139" s="11"/>
      <c r="D139" s="11"/>
      <c r="E139" s="2"/>
      <c r="F139" s="1"/>
      <c r="G139" s="11"/>
      <c r="H139" s="11"/>
      <c r="I139" s="2"/>
    </row>
    <row r="140" spans="2:9" x14ac:dyDescent="0.25">
      <c r="B140" s="1"/>
      <c r="C140" s="11"/>
      <c r="D140" s="11"/>
      <c r="E140" s="2"/>
      <c r="F140" s="1"/>
      <c r="G140" s="11"/>
      <c r="H140" s="11"/>
      <c r="I140" s="2"/>
    </row>
    <row r="141" spans="2:9" x14ac:dyDescent="0.25">
      <c r="B141" s="1"/>
      <c r="C141" s="11"/>
      <c r="D141" s="11"/>
      <c r="E141" s="2"/>
      <c r="F141" s="1"/>
      <c r="G141" s="11"/>
      <c r="H141" s="11"/>
      <c r="I141" s="2"/>
    </row>
    <row r="142" spans="2:9" x14ac:dyDescent="0.25">
      <c r="B142" s="1"/>
      <c r="C142" s="11"/>
      <c r="D142" s="11"/>
      <c r="E142" s="2"/>
      <c r="F142" s="1"/>
      <c r="G142" s="11"/>
      <c r="H142" s="11"/>
      <c r="I142" s="2"/>
    </row>
    <row r="143" spans="2:9" x14ac:dyDescent="0.25">
      <c r="B143" s="1"/>
      <c r="C143" s="11"/>
      <c r="D143" s="11"/>
      <c r="E143" s="2"/>
      <c r="F143" s="1"/>
      <c r="G143" s="11"/>
      <c r="H143" s="11"/>
      <c r="I143" s="2"/>
    </row>
    <row r="144" spans="2:9" x14ac:dyDescent="0.25">
      <c r="B144" s="1"/>
      <c r="C144" s="11"/>
      <c r="D144" s="11"/>
      <c r="E144" s="2"/>
      <c r="F144" s="1"/>
      <c r="G144" s="11"/>
      <c r="H144" s="11"/>
      <c r="I144" s="2"/>
    </row>
    <row r="145" spans="2:9" x14ac:dyDescent="0.25">
      <c r="B145" s="1"/>
      <c r="C145" s="11"/>
      <c r="D145" s="11"/>
      <c r="E145" s="2"/>
      <c r="F145" s="1"/>
      <c r="G145" s="11"/>
      <c r="H145" s="11"/>
      <c r="I145" s="2"/>
    </row>
    <row r="146" spans="2:9" x14ac:dyDescent="0.25">
      <c r="B146" s="1"/>
      <c r="C146" s="11"/>
      <c r="D146" s="11"/>
      <c r="E146" s="2"/>
      <c r="F146" s="1"/>
      <c r="G146" s="11"/>
      <c r="H146" s="11"/>
      <c r="I146" s="2"/>
    </row>
    <row r="147" spans="2:9" x14ac:dyDescent="0.25">
      <c r="B147" s="1"/>
      <c r="C147" s="11"/>
      <c r="D147" s="11"/>
      <c r="E147" s="2"/>
      <c r="F147" s="1"/>
      <c r="G147" s="11"/>
      <c r="H147" s="11"/>
      <c r="I147" s="2"/>
    </row>
    <row r="148" spans="2:9" x14ac:dyDescent="0.25">
      <c r="B148" s="1"/>
      <c r="C148" s="11"/>
      <c r="D148" s="11"/>
      <c r="E148" s="2"/>
      <c r="F148" s="1"/>
      <c r="G148" s="11"/>
      <c r="H148" s="11"/>
      <c r="I148" s="2"/>
    </row>
    <row r="149" spans="2:9" x14ac:dyDescent="0.25">
      <c r="B149" s="1"/>
      <c r="C149" s="11"/>
      <c r="D149" s="11"/>
      <c r="E149" s="2"/>
      <c r="F149" s="1"/>
      <c r="G149" s="11"/>
      <c r="H149" s="11"/>
      <c r="I149" s="2"/>
    </row>
    <row r="150" spans="2:9" x14ac:dyDescent="0.25">
      <c r="B150" s="1"/>
      <c r="C150" s="11"/>
      <c r="D150" s="11"/>
      <c r="E150" s="2"/>
      <c r="F150" s="1"/>
      <c r="G150" s="11"/>
      <c r="H150" s="11"/>
      <c r="I150" s="2"/>
    </row>
    <row r="151" spans="2:9" x14ac:dyDescent="0.25">
      <c r="B151" s="1"/>
      <c r="C151" s="11"/>
      <c r="D151" s="11"/>
      <c r="E151" s="2"/>
      <c r="F151" s="1"/>
      <c r="G151" s="11"/>
      <c r="H151" s="11"/>
      <c r="I151" s="2"/>
    </row>
    <row r="152" spans="2:9" x14ac:dyDescent="0.25">
      <c r="B152" s="1"/>
      <c r="C152" s="11"/>
      <c r="D152" s="11"/>
      <c r="E152" s="2"/>
      <c r="F152" s="1"/>
      <c r="G152" s="11"/>
      <c r="H152" s="11"/>
      <c r="I152" s="2"/>
    </row>
    <row r="153" spans="2:9" x14ac:dyDescent="0.25">
      <c r="B153" s="1"/>
      <c r="C153" s="11"/>
      <c r="D153" s="11"/>
      <c r="E153" s="2"/>
      <c r="F153" s="1"/>
      <c r="G153" s="11"/>
      <c r="H153" s="11"/>
      <c r="I153" s="2"/>
    </row>
    <row r="154" spans="2:9" x14ac:dyDescent="0.25">
      <c r="B154" s="1"/>
      <c r="C154" s="11"/>
      <c r="D154" s="11"/>
      <c r="E154" s="2"/>
      <c r="F154" s="1"/>
      <c r="G154" s="11"/>
      <c r="H154" s="11"/>
      <c r="I154" s="2"/>
    </row>
    <row r="155" spans="2:9" x14ac:dyDescent="0.25">
      <c r="B155" s="1"/>
      <c r="C155" s="11"/>
      <c r="D155" s="11"/>
      <c r="E155" s="2"/>
      <c r="F155" s="1"/>
      <c r="G155" s="11"/>
      <c r="H155" s="11"/>
      <c r="I155" s="2"/>
    </row>
    <row r="156" spans="2:9" x14ac:dyDescent="0.25">
      <c r="B156" s="1"/>
      <c r="C156" s="11"/>
      <c r="D156" s="11"/>
      <c r="E156" s="2"/>
      <c r="F156" s="1"/>
      <c r="G156" s="11"/>
      <c r="H156" s="11"/>
      <c r="I156" s="2"/>
    </row>
    <row r="157" spans="2:9" x14ac:dyDescent="0.25">
      <c r="B157" s="1"/>
      <c r="C157" s="11"/>
      <c r="D157" s="11"/>
      <c r="E157" s="2"/>
      <c r="F157" s="1"/>
      <c r="G157" s="11"/>
      <c r="H157" s="11"/>
      <c r="I157" s="2"/>
    </row>
    <row r="158" spans="2:9" x14ac:dyDescent="0.25">
      <c r="B158" s="1"/>
      <c r="C158" s="11"/>
      <c r="D158" s="11"/>
      <c r="E158" s="2"/>
      <c r="F158" s="1"/>
      <c r="G158" s="11"/>
      <c r="H158" s="11"/>
      <c r="I158" s="2"/>
    </row>
    <row r="159" spans="2:9" x14ac:dyDescent="0.25">
      <c r="B159" s="1"/>
      <c r="C159" s="11"/>
      <c r="D159" s="11"/>
      <c r="E159" s="2"/>
      <c r="F159" s="1"/>
      <c r="G159" s="11"/>
      <c r="H159" s="11"/>
      <c r="I159" s="2"/>
    </row>
    <row r="160" spans="2:9" x14ac:dyDescent="0.25">
      <c r="B160" s="1"/>
      <c r="C160" s="11"/>
      <c r="D160" s="11"/>
      <c r="E160" s="2"/>
      <c r="F160" s="1"/>
      <c r="G160" s="11"/>
      <c r="H160" s="11"/>
      <c r="I160" s="2"/>
    </row>
    <row r="161" spans="2:9" x14ac:dyDescent="0.25">
      <c r="B161" s="1"/>
      <c r="C161" s="11"/>
      <c r="D161" s="11"/>
      <c r="E161" s="2"/>
      <c r="F161" s="1"/>
      <c r="G161" s="11"/>
      <c r="H161" s="11"/>
      <c r="I161" s="2"/>
    </row>
    <row r="162" spans="2:9" x14ac:dyDescent="0.25">
      <c r="B162" s="1"/>
      <c r="C162" s="11"/>
      <c r="D162" s="11"/>
      <c r="E162" s="2"/>
      <c r="F162" s="1"/>
      <c r="G162" s="11"/>
      <c r="H162" s="11"/>
      <c r="I162" s="2"/>
    </row>
    <row r="163" spans="2:9" x14ac:dyDescent="0.25">
      <c r="B163" s="1"/>
      <c r="C163" s="11"/>
      <c r="D163" s="11"/>
      <c r="E163" s="2"/>
      <c r="F163" s="1"/>
      <c r="G163" s="11"/>
      <c r="H163" s="11"/>
      <c r="I163" s="2"/>
    </row>
    <row r="164" spans="2:9" x14ac:dyDescent="0.25">
      <c r="B164" s="1"/>
      <c r="C164" s="11"/>
      <c r="D164" s="11"/>
      <c r="E164" s="2"/>
      <c r="F164" s="1"/>
      <c r="G164" s="11"/>
      <c r="H164" s="11"/>
      <c r="I164" s="2"/>
    </row>
    <row r="165" spans="2:9" x14ac:dyDescent="0.25">
      <c r="B165" s="1"/>
      <c r="C165" s="11"/>
      <c r="D165" s="11"/>
      <c r="E165" s="2"/>
      <c r="F165" s="1"/>
      <c r="G165" s="11"/>
      <c r="H165" s="11"/>
      <c r="I165" s="2"/>
    </row>
    <row r="166" spans="2:9" x14ac:dyDescent="0.25">
      <c r="B166" s="1"/>
      <c r="C166" s="11"/>
      <c r="D166" s="11"/>
      <c r="E166" s="2"/>
      <c r="F166" s="1"/>
      <c r="G166" s="11"/>
      <c r="H166" s="11"/>
      <c r="I166" s="2"/>
    </row>
    <row r="167" spans="2:9" x14ac:dyDescent="0.25">
      <c r="B167" s="1"/>
      <c r="C167" s="11"/>
      <c r="D167" s="11"/>
      <c r="E167" s="2"/>
      <c r="F167" s="1"/>
      <c r="G167" s="11"/>
      <c r="H167" s="11"/>
      <c r="I167" s="2"/>
    </row>
    <row r="168" spans="2:9" x14ac:dyDescent="0.25">
      <c r="B168" s="1"/>
      <c r="C168" s="11"/>
      <c r="D168" s="11"/>
      <c r="E168" s="2"/>
      <c r="F168" s="1"/>
      <c r="G168" s="11"/>
      <c r="H168" s="11"/>
      <c r="I168" s="2"/>
    </row>
    <row r="169" spans="2:9" x14ac:dyDescent="0.25">
      <c r="B169" s="1"/>
      <c r="C169" s="11"/>
      <c r="D169" s="11"/>
      <c r="E169" s="2"/>
      <c r="F169" s="1"/>
      <c r="G169" s="11"/>
      <c r="H169" s="11"/>
      <c r="I169" s="2"/>
    </row>
    <row r="170" spans="2:9" x14ac:dyDescent="0.25">
      <c r="B170" s="1"/>
      <c r="C170" s="11"/>
      <c r="D170" s="11"/>
      <c r="E170" s="2"/>
      <c r="F170" s="1"/>
      <c r="G170" s="11"/>
      <c r="H170" s="11"/>
      <c r="I170" s="2"/>
    </row>
    <row r="171" spans="2:9" x14ac:dyDescent="0.25">
      <c r="B171" s="1"/>
      <c r="C171" s="11"/>
      <c r="D171" s="11"/>
      <c r="E171" s="2"/>
      <c r="F171" s="1"/>
      <c r="G171" s="11"/>
      <c r="H171" s="11"/>
      <c r="I171" s="2"/>
    </row>
    <row r="172" spans="2:9" x14ac:dyDescent="0.25">
      <c r="B172" s="1"/>
      <c r="C172" s="11"/>
      <c r="D172" s="11"/>
      <c r="E172" s="2"/>
      <c r="F172" s="1"/>
      <c r="G172" s="11"/>
      <c r="H172" s="11"/>
      <c r="I172" s="2"/>
    </row>
    <row r="173" spans="2:9" x14ac:dyDescent="0.25">
      <c r="B173" s="1"/>
      <c r="C173" s="11"/>
      <c r="D173" s="11"/>
      <c r="E173" s="2"/>
      <c r="F173" s="1"/>
      <c r="G173" s="11"/>
      <c r="H173" s="11"/>
      <c r="I173" s="2"/>
    </row>
    <row r="174" spans="2:9" x14ac:dyDescent="0.25">
      <c r="B174" s="1"/>
      <c r="C174" s="11"/>
      <c r="D174" s="11"/>
      <c r="E174" s="2"/>
      <c r="F174" s="1"/>
      <c r="G174" s="11"/>
      <c r="H174" s="11"/>
      <c r="I174" s="2"/>
    </row>
    <row r="175" spans="2:9" x14ac:dyDescent="0.25">
      <c r="B175" s="1"/>
      <c r="C175" s="11"/>
      <c r="D175" s="11"/>
      <c r="E175" s="2"/>
      <c r="F175" s="1"/>
      <c r="G175" s="11"/>
      <c r="H175" s="11"/>
      <c r="I175" s="2"/>
    </row>
    <row r="176" spans="2:9" x14ac:dyDescent="0.25">
      <c r="B176" s="1"/>
      <c r="C176" s="11"/>
      <c r="D176" s="11"/>
      <c r="E176" s="2"/>
      <c r="F176" s="1"/>
      <c r="G176" s="11"/>
      <c r="H176" s="11"/>
      <c r="I176" s="2"/>
    </row>
    <row r="177" spans="2:9" x14ac:dyDescent="0.25">
      <c r="B177" s="1"/>
      <c r="C177" s="11"/>
      <c r="D177" s="11"/>
      <c r="E177" s="2"/>
      <c r="F177" s="1"/>
      <c r="G177" s="11"/>
      <c r="H177" s="11"/>
      <c r="I177" s="2"/>
    </row>
    <row r="178" spans="2:9" x14ac:dyDescent="0.25">
      <c r="B178" s="1"/>
      <c r="C178" s="11"/>
      <c r="D178" s="11"/>
      <c r="E178" s="2"/>
      <c r="F178" s="1"/>
      <c r="G178" s="11"/>
      <c r="H178" s="11"/>
      <c r="I178" s="2"/>
    </row>
    <row r="179" spans="2:9" x14ac:dyDescent="0.25">
      <c r="B179" s="1"/>
      <c r="C179" s="11"/>
      <c r="D179" s="11"/>
      <c r="E179" s="2"/>
      <c r="F179" s="1"/>
      <c r="G179" s="11"/>
      <c r="H179" s="11"/>
      <c r="I179" s="2"/>
    </row>
    <row r="180" spans="2:9" x14ac:dyDescent="0.25">
      <c r="B180" s="1"/>
      <c r="C180" s="11"/>
      <c r="D180" s="11"/>
      <c r="E180" s="2"/>
      <c r="F180" s="1"/>
      <c r="G180" s="11"/>
      <c r="H180" s="11"/>
      <c r="I180" s="2"/>
    </row>
    <row r="181" spans="2:9" x14ac:dyDescent="0.25">
      <c r="B181" s="1"/>
      <c r="C181" s="11"/>
      <c r="D181" s="11"/>
      <c r="E181" s="2"/>
      <c r="F181" s="1"/>
      <c r="G181" s="11"/>
      <c r="H181" s="11"/>
      <c r="I181" s="2"/>
    </row>
    <row r="182" spans="2:9" x14ac:dyDescent="0.25">
      <c r="B182" s="1"/>
      <c r="C182" s="11"/>
      <c r="D182" s="11"/>
      <c r="E182" s="2"/>
      <c r="F182" s="1"/>
      <c r="G182" s="11"/>
      <c r="H182" s="11"/>
      <c r="I182" s="2"/>
    </row>
    <row r="183" spans="2:9" x14ac:dyDescent="0.25">
      <c r="B183" s="1"/>
      <c r="C183" s="11"/>
      <c r="D183" s="11"/>
      <c r="E183" s="2"/>
      <c r="F183" s="1"/>
      <c r="G183" s="11"/>
      <c r="H183" s="11"/>
      <c r="I183" s="2"/>
    </row>
    <row r="184" spans="2:9" x14ac:dyDescent="0.25">
      <c r="B184" s="1"/>
      <c r="C184" s="11"/>
      <c r="D184" s="11"/>
      <c r="E184" s="2"/>
      <c r="F184" s="1"/>
      <c r="G184" s="11"/>
      <c r="H184" s="11"/>
      <c r="I184" s="2"/>
    </row>
    <row r="185" spans="2:9" x14ac:dyDescent="0.25">
      <c r="B185" s="1"/>
      <c r="C185" s="11"/>
      <c r="D185" s="11"/>
      <c r="E185" s="2"/>
      <c r="F185" s="1"/>
      <c r="G185" s="11"/>
      <c r="H185" s="11"/>
      <c r="I185" s="2"/>
    </row>
    <row r="186" spans="2:9" x14ac:dyDescent="0.25">
      <c r="B186" s="1"/>
      <c r="C186" s="11"/>
      <c r="D186" s="11"/>
      <c r="E186" s="2"/>
      <c r="F186" s="1"/>
      <c r="G186" s="11"/>
      <c r="H186" s="11"/>
      <c r="I186" s="2"/>
    </row>
    <row r="187" spans="2:9" x14ac:dyDescent="0.25">
      <c r="B187" s="1"/>
      <c r="C187" s="11"/>
      <c r="D187" s="11"/>
      <c r="E187" s="2"/>
      <c r="F187" s="1"/>
      <c r="G187" s="11"/>
      <c r="H187" s="11"/>
      <c r="I187" s="2"/>
    </row>
    <row r="188" spans="2:9" x14ac:dyDescent="0.25">
      <c r="B188" s="1"/>
      <c r="C188" s="11"/>
      <c r="D188" s="11"/>
      <c r="E188" s="2"/>
      <c r="F188" s="1"/>
      <c r="G188" s="11"/>
      <c r="H188" s="11"/>
      <c r="I188" s="2"/>
    </row>
    <row r="189" spans="2:9" x14ac:dyDescent="0.25">
      <c r="B189" s="1"/>
      <c r="C189" s="11"/>
      <c r="D189" s="11"/>
      <c r="E189" s="2"/>
      <c r="F189" s="1"/>
      <c r="G189" s="11"/>
      <c r="H189" s="11"/>
      <c r="I189" s="2"/>
    </row>
    <row r="190" spans="2:9" x14ac:dyDescent="0.25">
      <c r="B190" s="1"/>
      <c r="C190" s="11"/>
      <c r="D190" s="11"/>
      <c r="E190" s="2"/>
      <c r="F190" s="1"/>
      <c r="G190" s="11"/>
      <c r="H190" s="11"/>
      <c r="I190" s="2"/>
    </row>
    <row r="191" spans="2:9" x14ac:dyDescent="0.25">
      <c r="B191" s="1"/>
      <c r="C191" s="11"/>
      <c r="D191" s="11"/>
      <c r="E191" s="2"/>
      <c r="F191" s="1"/>
      <c r="G191" s="11"/>
      <c r="H191" s="11"/>
      <c r="I191" s="2"/>
    </row>
    <row r="192" spans="2:9" x14ac:dyDescent="0.25">
      <c r="B192" s="1"/>
      <c r="C192" s="11"/>
      <c r="D192" s="11"/>
      <c r="E192" s="2"/>
      <c r="F192" s="1"/>
      <c r="G192" s="11"/>
      <c r="H192" s="11"/>
      <c r="I192" s="2"/>
    </row>
    <row r="193" spans="2:9" x14ac:dyDescent="0.25">
      <c r="B193" s="1"/>
      <c r="C193" s="11"/>
      <c r="D193" s="11"/>
      <c r="E193" s="2"/>
      <c r="F193" s="1"/>
      <c r="G193" s="11"/>
      <c r="H193" s="11"/>
      <c r="I193" s="2"/>
    </row>
    <row r="194" spans="2:9" x14ac:dyDescent="0.25">
      <c r="B194" s="1"/>
      <c r="C194" s="11"/>
      <c r="D194" s="11"/>
      <c r="E194" s="2"/>
      <c r="F194" s="1"/>
      <c r="G194" s="11"/>
      <c r="H194" s="11"/>
      <c r="I194" s="2"/>
    </row>
    <row r="195" spans="2:9" x14ac:dyDescent="0.25">
      <c r="B195" s="1"/>
      <c r="C195" s="11"/>
      <c r="D195" s="11"/>
      <c r="E195" s="2"/>
      <c r="F195" s="1"/>
      <c r="G195" s="11"/>
      <c r="H195" s="11"/>
      <c r="I195" s="2"/>
    </row>
    <row r="196" spans="2:9" x14ac:dyDescent="0.25">
      <c r="B196" s="1"/>
      <c r="C196" s="11"/>
      <c r="D196" s="11"/>
      <c r="E196" s="2"/>
      <c r="F196" s="1"/>
      <c r="G196" s="11"/>
      <c r="H196" s="11"/>
      <c r="I196" s="2"/>
    </row>
    <row r="197" spans="2:9" x14ac:dyDescent="0.25">
      <c r="B197" s="1"/>
      <c r="C197" s="11"/>
      <c r="D197" s="11"/>
      <c r="E197" s="2"/>
      <c r="F197" s="1"/>
      <c r="G197" s="11"/>
      <c r="H197" s="11"/>
      <c r="I197" s="2"/>
    </row>
    <row r="198" spans="2:9" x14ac:dyDescent="0.25">
      <c r="B198" s="1"/>
      <c r="C198" s="11"/>
      <c r="D198" s="11"/>
      <c r="E198" s="2"/>
      <c r="F198" s="1"/>
      <c r="G198" s="11"/>
      <c r="H198" s="11"/>
      <c r="I198" s="2"/>
    </row>
    <row r="199" spans="2:9" x14ac:dyDescent="0.25">
      <c r="B199" s="1"/>
      <c r="C199" s="11"/>
      <c r="D199" s="11"/>
      <c r="E199" s="2"/>
      <c r="F199" s="1"/>
      <c r="G199" s="11"/>
      <c r="H199" s="11"/>
      <c r="I199" s="2"/>
    </row>
    <row r="200" spans="2:9" x14ac:dyDescent="0.25">
      <c r="B200" s="1"/>
      <c r="C200" s="11"/>
      <c r="D200" s="11"/>
      <c r="E200" s="2"/>
      <c r="F200" s="1"/>
      <c r="G200" s="11"/>
      <c r="H200" s="11"/>
      <c r="I200" s="2"/>
    </row>
    <row r="201" spans="2:9" x14ac:dyDescent="0.25">
      <c r="B201" s="1"/>
      <c r="C201" s="11"/>
      <c r="D201" s="11"/>
      <c r="E201" s="2"/>
      <c r="F201" s="1"/>
      <c r="G201" s="11"/>
      <c r="H201" s="11"/>
      <c r="I201" s="2"/>
    </row>
    <row r="202" spans="2:9" x14ac:dyDescent="0.25">
      <c r="B202" s="1"/>
      <c r="C202" s="11"/>
      <c r="D202" s="11"/>
      <c r="E202" s="2"/>
      <c r="F202" s="1"/>
      <c r="G202" s="11"/>
      <c r="H202" s="11"/>
      <c r="I202" s="2"/>
    </row>
    <row r="203" spans="2:9" x14ac:dyDescent="0.25">
      <c r="B203" s="1"/>
      <c r="C203" s="11"/>
      <c r="D203" s="11"/>
      <c r="E203" s="2"/>
      <c r="F203" s="1"/>
      <c r="G203" s="11"/>
      <c r="H203" s="11"/>
      <c r="I203" s="2"/>
    </row>
    <row r="204" spans="2:9" x14ac:dyDescent="0.25">
      <c r="B204" s="1"/>
      <c r="C204" s="11"/>
      <c r="D204" s="11"/>
      <c r="E204" s="2"/>
      <c r="F204" s="1"/>
      <c r="G204" s="11"/>
      <c r="H204" s="11"/>
      <c r="I204" s="2"/>
    </row>
    <row r="205" spans="2:9" x14ac:dyDescent="0.25">
      <c r="B205" s="1"/>
      <c r="C205" s="11"/>
      <c r="D205" s="11"/>
      <c r="E205" s="2"/>
      <c r="F205" s="1"/>
      <c r="G205" s="11"/>
      <c r="H205" s="11"/>
      <c r="I205" s="2"/>
    </row>
    <row r="206" spans="2:9" x14ac:dyDescent="0.25">
      <c r="B206" s="1"/>
      <c r="C206" s="11"/>
      <c r="D206" s="11"/>
      <c r="E206" s="2"/>
      <c r="F206" s="1"/>
      <c r="G206" s="11"/>
      <c r="H206" s="11"/>
      <c r="I206" s="2"/>
    </row>
    <row r="207" spans="2:9" x14ac:dyDescent="0.25">
      <c r="B207" s="1"/>
      <c r="C207" s="11"/>
      <c r="D207" s="11"/>
      <c r="E207" s="2"/>
      <c r="F207" s="1"/>
      <c r="G207" s="11"/>
      <c r="H207" s="11"/>
      <c r="I207" s="2"/>
    </row>
    <row r="208" spans="2:9" x14ac:dyDescent="0.25">
      <c r="B208" s="1"/>
      <c r="C208" s="11"/>
      <c r="D208" s="11"/>
      <c r="E208" s="2"/>
      <c r="F208" s="1"/>
      <c r="G208" s="11"/>
      <c r="H208" s="11"/>
      <c r="I208" s="2"/>
    </row>
    <row r="209" spans="2:9" x14ac:dyDescent="0.25">
      <c r="B209" s="1"/>
      <c r="C209" s="11"/>
      <c r="D209" s="11"/>
      <c r="E209" s="2"/>
      <c r="F209" s="1"/>
      <c r="G209" s="11"/>
      <c r="H209" s="11"/>
      <c r="I209" s="2"/>
    </row>
    <row r="210" spans="2:9" x14ac:dyDescent="0.25">
      <c r="B210" s="1"/>
      <c r="C210" s="11"/>
      <c r="D210" s="11"/>
      <c r="E210" s="2"/>
      <c r="F210" s="1"/>
      <c r="G210" s="11"/>
      <c r="H210" s="11"/>
      <c r="I210" s="2"/>
    </row>
    <row r="211" spans="2:9" x14ac:dyDescent="0.25">
      <c r="B211" s="1"/>
      <c r="C211" s="11"/>
      <c r="D211" s="11"/>
      <c r="E211" s="2"/>
      <c r="F211" s="1"/>
      <c r="G211" s="11"/>
      <c r="H211" s="11"/>
      <c r="I211" s="2"/>
    </row>
    <row r="212" spans="2:9" x14ac:dyDescent="0.25">
      <c r="B212" s="1"/>
      <c r="C212" s="11"/>
      <c r="D212" s="11"/>
      <c r="E212" s="2"/>
      <c r="F212" s="1"/>
      <c r="G212" s="11"/>
      <c r="H212" s="11"/>
      <c r="I212" s="2"/>
    </row>
    <row r="213" spans="2:9" x14ac:dyDescent="0.25">
      <c r="B213" s="1"/>
      <c r="C213" s="11"/>
      <c r="D213" s="11"/>
      <c r="E213" s="2"/>
      <c r="F213" s="1"/>
      <c r="G213" s="11"/>
      <c r="H213" s="11"/>
      <c r="I213" s="2"/>
    </row>
    <row r="214" spans="2:9" x14ac:dyDescent="0.25">
      <c r="B214" s="1"/>
      <c r="C214" s="11"/>
      <c r="D214" s="11"/>
      <c r="E214" s="2"/>
      <c r="F214" s="1"/>
      <c r="G214" s="11"/>
      <c r="H214" s="11"/>
      <c r="I214" s="2"/>
    </row>
    <row r="215" spans="2:9" x14ac:dyDescent="0.25">
      <c r="B215" s="1"/>
      <c r="C215" s="11"/>
      <c r="D215" s="11"/>
      <c r="E215" s="2"/>
      <c r="F215" s="1"/>
      <c r="G215" s="11"/>
      <c r="H215" s="11"/>
      <c r="I215" s="2"/>
    </row>
    <row r="216" spans="2:9" x14ac:dyDescent="0.25">
      <c r="B216" s="1"/>
      <c r="C216" s="11"/>
      <c r="D216" s="11"/>
      <c r="E216" s="2"/>
      <c r="F216" s="1"/>
      <c r="G216" s="11"/>
      <c r="H216" s="11"/>
      <c r="I216" s="2"/>
    </row>
    <row r="217" spans="2:9" x14ac:dyDescent="0.25">
      <c r="B217" s="1"/>
      <c r="C217" s="11"/>
      <c r="D217" s="11"/>
      <c r="E217" s="2"/>
      <c r="F217" s="1"/>
      <c r="G217" s="11"/>
      <c r="H217" s="11"/>
      <c r="I217" s="2"/>
    </row>
    <row r="218" spans="2:9" x14ac:dyDescent="0.25">
      <c r="B218" s="1"/>
      <c r="C218" s="11"/>
      <c r="D218" s="11"/>
      <c r="E218" s="2"/>
      <c r="F218" s="1"/>
      <c r="G218" s="11"/>
      <c r="H218" s="11"/>
      <c r="I218" s="2"/>
    </row>
    <row r="219" spans="2:9" x14ac:dyDescent="0.25">
      <c r="B219" s="1"/>
      <c r="C219" s="11"/>
      <c r="D219" s="11"/>
      <c r="E219" s="2"/>
      <c r="F219" s="1"/>
      <c r="G219" s="11"/>
      <c r="H219" s="11"/>
      <c r="I219" s="2"/>
    </row>
    <row r="220" spans="2:9" x14ac:dyDescent="0.25">
      <c r="B220" s="1"/>
      <c r="C220" s="11"/>
      <c r="D220" s="11"/>
      <c r="E220" s="2"/>
      <c r="F220" s="1"/>
      <c r="G220" s="11"/>
      <c r="H220" s="11"/>
      <c r="I220" s="2"/>
    </row>
    <row r="221" spans="2:9" x14ac:dyDescent="0.25">
      <c r="B221" s="1"/>
      <c r="C221" s="11"/>
      <c r="D221" s="11"/>
      <c r="E221" s="2"/>
      <c r="F221" s="1"/>
      <c r="G221" s="11"/>
      <c r="H221" s="11"/>
      <c r="I221" s="2"/>
    </row>
    <row r="222" spans="2:9" x14ac:dyDescent="0.25">
      <c r="B222" s="1"/>
      <c r="C222" s="11"/>
      <c r="D222" s="11"/>
      <c r="E222" s="2"/>
      <c r="F222" s="1"/>
      <c r="G222" s="11"/>
      <c r="H222" s="11"/>
      <c r="I222" s="2"/>
    </row>
    <row r="223" spans="2:9" x14ac:dyDescent="0.25">
      <c r="B223" s="1"/>
      <c r="C223" s="11"/>
      <c r="D223" s="11"/>
      <c r="E223" s="2"/>
      <c r="F223" s="1"/>
      <c r="G223" s="11"/>
      <c r="H223" s="11"/>
      <c r="I223" s="2"/>
    </row>
    <row r="224" spans="2:9" x14ac:dyDescent="0.25">
      <c r="B224" s="1"/>
      <c r="C224" s="11"/>
      <c r="D224" s="11"/>
      <c r="E224" s="2"/>
      <c r="F224" s="1"/>
      <c r="G224" s="11"/>
      <c r="H224" s="11"/>
      <c r="I224" s="2"/>
    </row>
    <row r="225" spans="2:9" x14ac:dyDescent="0.25">
      <c r="B225" s="1"/>
      <c r="C225" s="11"/>
      <c r="D225" s="11"/>
      <c r="E225" s="2"/>
      <c r="F225" s="1"/>
      <c r="G225" s="11"/>
      <c r="H225" s="11"/>
      <c r="I225" s="2"/>
    </row>
    <row r="226" spans="2:9" x14ac:dyDescent="0.25">
      <c r="B226" s="1"/>
      <c r="C226" s="11"/>
      <c r="D226" s="11"/>
      <c r="E226" s="2"/>
      <c r="F226" s="1"/>
      <c r="G226" s="11"/>
      <c r="H226" s="11"/>
      <c r="I226" s="2"/>
    </row>
    <row r="227" spans="2:9" x14ac:dyDescent="0.25">
      <c r="B227" s="1"/>
      <c r="C227" s="11"/>
      <c r="D227" s="11"/>
      <c r="E227" s="2"/>
      <c r="F227" s="1"/>
      <c r="G227" s="11"/>
      <c r="H227" s="11"/>
      <c r="I227" s="2"/>
    </row>
    <row r="228" spans="2:9" x14ac:dyDescent="0.25">
      <c r="B228" s="1"/>
      <c r="C228" s="11"/>
      <c r="D228" s="11"/>
      <c r="E228" s="2"/>
      <c r="F228" s="1"/>
      <c r="G228" s="11"/>
      <c r="H228" s="11"/>
      <c r="I228" s="2"/>
    </row>
    <row r="229" spans="2:9" x14ac:dyDescent="0.25">
      <c r="B229" s="1"/>
      <c r="C229" s="11"/>
      <c r="D229" s="11"/>
      <c r="E229" s="2"/>
      <c r="F229" s="1"/>
      <c r="G229" s="11"/>
      <c r="H229" s="11"/>
      <c r="I229" s="2"/>
    </row>
    <row r="230" spans="2:9" x14ac:dyDescent="0.25">
      <c r="B230" s="1"/>
      <c r="C230" s="11"/>
      <c r="D230" s="11"/>
      <c r="E230" s="2"/>
      <c r="F230" s="1"/>
      <c r="G230" s="11"/>
      <c r="H230" s="11"/>
      <c r="I230" s="2"/>
    </row>
    <row r="231" spans="2:9" x14ac:dyDescent="0.25">
      <c r="B231" s="1"/>
      <c r="C231" s="11"/>
      <c r="D231" s="11"/>
      <c r="E231" s="2"/>
      <c r="F231" s="1"/>
      <c r="G231" s="11"/>
      <c r="H231" s="11"/>
      <c r="I231" s="2"/>
    </row>
    <row r="232" spans="2:9" x14ac:dyDescent="0.25">
      <c r="B232" s="1"/>
      <c r="C232" s="11"/>
      <c r="D232" s="11"/>
      <c r="E232" s="2"/>
      <c r="F232" s="1"/>
      <c r="G232" s="11"/>
      <c r="H232" s="11"/>
      <c r="I232" s="2"/>
    </row>
    <row r="233" spans="2:9" x14ac:dyDescent="0.25">
      <c r="B233" s="1"/>
      <c r="C233" s="11"/>
      <c r="D233" s="11"/>
      <c r="E233" s="2"/>
      <c r="F233" s="1"/>
      <c r="G233" s="11"/>
      <c r="H233" s="11"/>
      <c r="I233" s="2"/>
    </row>
    <row r="234" spans="2:9" x14ac:dyDescent="0.25">
      <c r="B234" s="1"/>
      <c r="C234" s="11"/>
      <c r="D234" s="11"/>
      <c r="E234" s="2"/>
      <c r="F234" s="1"/>
      <c r="G234" s="11"/>
      <c r="H234" s="11"/>
      <c r="I234" s="2"/>
    </row>
    <row r="235" spans="2:9" x14ac:dyDescent="0.25">
      <c r="B235" s="1"/>
      <c r="C235" s="11"/>
      <c r="D235" s="11"/>
      <c r="E235" s="2"/>
      <c r="F235" s="1"/>
      <c r="G235" s="11"/>
      <c r="H235" s="11"/>
      <c r="I235" s="2"/>
    </row>
    <row r="236" spans="2:9" x14ac:dyDescent="0.25">
      <c r="B236" s="1"/>
      <c r="C236" s="11"/>
      <c r="D236" s="11"/>
      <c r="E236" s="2"/>
      <c r="F236" s="1"/>
      <c r="G236" s="11"/>
      <c r="H236" s="11"/>
      <c r="I236" s="2"/>
    </row>
    <row r="237" spans="2:9" x14ac:dyDescent="0.25">
      <c r="B237" s="1"/>
      <c r="C237" s="11"/>
      <c r="D237" s="11"/>
      <c r="E237" s="2"/>
      <c r="F237" s="1"/>
      <c r="G237" s="11"/>
      <c r="H237" s="11"/>
      <c r="I237" s="2"/>
    </row>
    <row r="238" spans="2:9" x14ac:dyDescent="0.25">
      <c r="B238" s="1"/>
      <c r="C238" s="11"/>
      <c r="D238" s="11"/>
      <c r="E238" s="2"/>
      <c r="F238" s="1"/>
      <c r="G238" s="11"/>
      <c r="H238" s="11"/>
      <c r="I238" s="2"/>
    </row>
    <row r="239" spans="2:9" x14ac:dyDescent="0.25">
      <c r="B239" s="1"/>
      <c r="C239" s="11"/>
      <c r="D239" s="11"/>
      <c r="E239" s="2"/>
      <c r="F239" s="1"/>
      <c r="G239" s="11"/>
      <c r="H239" s="11"/>
      <c r="I239" s="2"/>
    </row>
    <row r="240" spans="2:9" x14ac:dyDescent="0.25">
      <c r="B240" s="1"/>
      <c r="C240" s="11"/>
      <c r="D240" s="11"/>
      <c r="E240" s="2"/>
      <c r="F240" s="1"/>
      <c r="G240" s="11"/>
      <c r="H240" s="11"/>
      <c r="I240" s="2"/>
    </row>
    <row r="241" spans="2:9" x14ac:dyDescent="0.25">
      <c r="B241" s="1"/>
      <c r="C241" s="11"/>
      <c r="D241" s="11"/>
      <c r="E241" s="2"/>
      <c r="F241" s="1"/>
      <c r="G241" s="11"/>
      <c r="H241" s="11"/>
      <c r="I241" s="2"/>
    </row>
    <row r="242" spans="2:9" x14ac:dyDescent="0.25">
      <c r="B242" s="1"/>
      <c r="C242" s="11"/>
      <c r="D242" s="11"/>
      <c r="E242" s="2"/>
      <c r="F242" s="1"/>
      <c r="G242" s="11"/>
      <c r="H242" s="11"/>
      <c r="I242" s="2"/>
    </row>
    <row r="243" spans="2:9" x14ac:dyDescent="0.25">
      <c r="B243" s="1"/>
      <c r="C243" s="11"/>
      <c r="D243" s="11"/>
      <c r="E243" s="2"/>
      <c r="F243" s="1"/>
      <c r="G243" s="11"/>
      <c r="H243" s="11"/>
      <c r="I243" s="2"/>
    </row>
    <row r="244" spans="2:9" x14ac:dyDescent="0.25">
      <c r="B244" s="1"/>
      <c r="C244" s="11"/>
      <c r="D244" s="11"/>
      <c r="E244" s="2"/>
      <c r="F244" s="1"/>
      <c r="G244" s="11"/>
      <c r="H244" s="11"/>
      <c r="I244" s="2"/>
    </row>
    <row r="245" spans="2:9" x14ac:dyDescent="0.25">
      <c r="B245" s="1"/>
      <c r="C245" s="11"/>
      <c r="D245" s="11"/>
      <c r="E245" s="2"/>
      <c r="F245" s="1"/>
      <c r="G245" s="11"/>
      <c r="H245" s="11"/>
      <c r="I245" s="2"/>
    </row>
    <row r="246" spans="2:9" x14ac:dyDescent="0.25">
      <c r="B246" s="1"/>
      <c r="C246" s="11"/>
      <c r="D246" s="11"/>
      <c r="E246" s="2"/>
      <c r="F246" s="1"/>
      <c r="G246" s="11"/>
      <c r="H246" s="11"/>
      <c r="I246" s="2"/>
    </row>
    <row r="247" spans="2:9" x14ac:dyDescent="0.25">
      <c r="B247" s="1"/>
      <c r="C247" s="11"/>
      <c r="D247" s="11"/>
      <c r="E247" s="2"/>
      <c r="F247" s="1"/>
      <c r="G247" s="11"/>
      <c r="H247" s="11"/>
      <c r="I247" s="2"/>
    </row>
    <row r="248" spans="2:9" x14ac:dyDescent="0.25">
      <c r="B248" s="1"/>
      <c r="C248" s="11"/>
      <c r="D248" s="11"/>
      <c r="E248" s="2"/>
      <c r="F248" s="1"/>
      <c r="G248" s="11"/>
      <c r="H248" s="11"/>
      <c r="I248" s="2"/>
    </row>
    <row r="249" spans="2:9" x14ac:dyDescent="0.25">
      <c r="B249" s="1"/>
      <c r="C249" s="11"/>
      <c r="D249" s="11"/>
      <c r="E249" s="2"/>
      <c r="F249" s="1"/>
      <c r="G249" s="11"/>
      <c r="H249" s="11"/>
      <c r="I249" s="2"/>
    </row>
    <row r="250" spans="2:9" x14ac:dyDescent="0.25">
      <c r="B250" s="1"/>
      <c r="C250" s="11"/>
      <c r="D250" s="11"/>
      <c r="E250" s="2"/>
      <c r="F250" s="1"/>
      <c r="G250" s="11"/>
      <c r="H250" s="11"/>
      <c r="I250" s="2"/>
    </row>
    <row r="251" spans="2:9" x14ac:dyDescent="0.25">
      <c r="B251" s="1"/>
      <c r="C251" s="11"/>
      <c r="D251" s="11"/>
      <c r="E251" s="2"/>
      <c r="F251" s="1"/>
      <c r="G251" s="11"/>
      <c r="H251" s="11"/>
      <c r="I251" s="2"/>
    </row>
    <row r="252" spans="2:9" x14ac:dyDescent="0.25">
      <c r="B252" s="1"/>
      <c r="C252" s="11"/>
      <c r="D252" s="11"/>
      <c r="E252" s="2"/>
      <c r="F252" s="1"/>
      <c r="G252" s="11"/>
      <c r="H252" s="11"/>
      <c r="I252" s="2"/>
    </row>
    <row r="253" spans="2:9" x14ac:dyDescent="0.25">
      <c r="B253" s="1"/>
      <c r="C253" s="11"/>
      <c r="D253" s="11"/>
      <c r="E253" s="2"/>
      <c r="F253" s="1"/>
      <c r="G253" s="11"/>
      <c r="H253" s="11"/>
      <c r="I253" s="2"/>
    </row>
    <row r="254" spans="2:9" x14ac:dyDescent="0.25">
      <c r="B254" s="1"/>
      <c r="C254" s="11"/>
      <c r="D254" s="11"/>
      <c r="E254" s="2"/>
      <c r="F254" s="1"/>
      <c r="G254" s="11"/>
      <c r="H254" s="11"/>
      <c r="I254" s="2"/>
    </row>
    <row r="255" spans="2:9" x14ac:dyDescent="0.25">
      <c r="B255" s="1"/>
      <c r="C255" s="11"/>
      <c r="D255" s="11"/>
      <c r="E255" s="2"/>
      <c r="F255" s="1"/>
      <c r="G255" s="11"/>
      <c r="H255" s="11"/>
      <c r="I255" s="2"/>
    </row>
    <row r="256" spans="2:9" x14ac:dyDescent="0.25">
      <c r="B256" s="1"/>
      <c r="C256" s="11"/>
      <c r="D256" s="11"/>
      <c r="E256" s="2"/>
      <c r="F256" s="1"/>
      <c r="G256" s="11"/>
      <c r="H256" s="11"/>
      <c r="I256" s="2"/>
    </row>
    <row r="257" spans="2:9" x14ac:dyDescent="0.25">
      <c r="B257" s="1"/>
      <c r="C257" s="11"/>
      <c r="D257" s="11"/>
      <c r="E257" s="2"/>
      <c r="F257" s="1"/>
      <c r="G257" s="11"/>
      <c r="H257" s="11"/>
      <c r="I257" s="2"/>
    </row>
    <row r="258" spans="2:9" x14ac:dyDescent="0.25">
      <c r="B258" s="1"/>
      <c r="C258" s="11"/>
      <c r="D258" s="11"/>
      <c r="E258" s="2"/>
      <c r="F258" s="1"/>
      <c r="G258" s="11"/>
      <c r="H258" s="11"/>
      <c r="I258" s="2"/>
    </row>
    <row r="259" spans="2:9" x14ac:dyDescent="0.25">
      <c r="B259" s="1"/>
      <c r="C259" s="11"/>
      <c r="D259" s="11"/>
      <c r="E259" s="2"/>
      <c r="F259" s="1"/>
      <c r="G259" s="11"/>
      <c r="H259" s="11"/>
      <c r="I259" s="2"/>
    </row>
    <row r="260" spans="2:9" x14ac:dyDescent="0.25">
      <c r="B260" s="1"/>
      <c r="C260" s="11"/>
      <c r="D260" s="11"/>
      <c r="E260" s="2"/>
      <c r="F260" s="1"/>
      <c r="G260" s="11"/>
      <c r="H260" s="11"/>
      <c r="I260" s="2"/>
    </row>
    <row r="261" spans="2:9" x14ac:dyDescent="0.25">
      <c r="B261" s="1"/>
      <c r="C261" s="11"/>
      <c r="D261" s="11"/>
      <c r="E261" s="2"/>
      <c r="F261" s="1"/>
      <c r="G261" s="11"/>
      <c r="H261" s="11"/>
      <c r="I261" s="2"/>
    </row>
    <row r="262" spans="2:9" x14ac:dyDescent="0.25">
      <c r="B262" s="1"/>
      <c r="C262" s="11"/>
      <c r="D262" s="11"/>
      <c r="E262" s="2"/>
      <c r="F262" s="1"/>
      <c r="G262" s="11"/>
      <c r="H262" s="11"/>
      <c r="I262" s="2"/>
    </row>
    <row r="263" spans="2:9" x14ac:dyDescent="0.25">
      <c r="B263" s="1"/>
      <c r="C263" s="11"/>
      <c r="D263" s="11"/>
      <c r="E263" s="2"/>
      <c r="F263" s="1"/>
      <c r="G263" s="11"/>
      <c r="H263" s="11"/>
      <c r="I263" s="2"/>
    </row>
    <row r="264" spans="2:9" x14ac:dyDescent="0.25">
      <c r="B264" s="1"/>
      <c r="C264" s="11"/>
      <c r="D264" s="11"/>
      <c r="E264" s="2"/>
      <c r="F264" s="1"/>
      <c r="G264" s="11"/>
      <c r="H264" s="11"/>
      <c r="I264" s="2"/>
    </row>
    <row r="265" spans="2:9" x14ac:dyDescent="0.25">
      <c r="B265" s="1"/>
      <c r="C265" s="11"/>
      <c r="D265" s="11"/>
      <c r="E265" s="2"/>
      <c r="F265" s="1"/>
      <c r="G265" s="11"/>
      <c r="H265" s="11"/>
      <c r="I265" s="2"/>
    </row>
    <row r="266" spans="2:9" x14ac:dyDescent="0.25">
      <c r="B266" s="1"/>
      <c r="C266" s="11"/>
      <c r="D266" s="11"/>
      <c r="E266" s="2"/>
      <c r="F266" s="1"/>
      <c r="G266" s="11"/>
      <c r="H266" s="11"/>
      <c r="I266" s="2"/>
    </row>
    <row r="267" spans="2:9" x14ac:dyDescent="0.25">
      <c r="B267" s="1"/>
      <c r="C267" s="11"/>
      <c r="D267" s="11"/>
      <c r="E267" s="2"/>
      <c r="F267" s="1"/>
      <c r="G267" s="11"/>
      <c r="H267" s="11"/>
      <c r="I267" s="2"/>
    </row>
    <row r="268" spans="2:9" x14ac:dyDescent="0.25">
      <c r="B268" s="1"/>
      <c r="C268" s="11"/>
      <c r="D268" s="11"/>
      <c r="E268" s="2"/>
      <c r="F268" s="1"/>
      <c r="G268" s="11"/>
      <c r="H268" s="11"/>
      <c r="I268" s="2"/>
    </row>
    <row r="269" spans="2:9" x14ac:dyDescent="0.25">
      <c r="B269" s="1"/>
      <c r="C269" s="11"/>
      <c r="D269" s="11"/>
      <c r="E269" s="2"/>
      <c r="F269" s="1"/>
      <c r="G269" s="11"/>
      <c r="H269" s="11"/>
      <c r="I269" s="2"/>
    </row>
    <row r="270" spans="2:9" x14ac:dyDescent="0.25">
      <c r="B270" s="1"/>
      <c r="C270" s="11"/>
      <c r="D270" s="11"/>
      <c r="E270" s="2"/>
      <c r="F270" s="1"/>
      <c r="G270" s="11"/>
      <c r="H270" s="11"/>
      <c r="I270" s="2"/>
    </row>
    <row r="271" spans="2:9" x14ac:dyDescent="0.25">
      <c r="B271" s="1"/>
      <c r="C271" s="11"/>
      <c r="D271" s="11"/>
      <c r="E271" s="2"/>
      <c r="F271" s="1"/>
      <c r="G271" s="11"/>
      <c r="H271" s="11"/>
      <c r="I271" s="2"/>
    </row>
    <row r="272" spans="2:9" x14ac:dyDescent="0.25">
      <c r="B272" s="1"/>
      <c r="C272" s="11"/>
      <c r="D272" s="11"/>
      <c r="E272" s="2"/>
      <c r="F272" s="1"/>
      <c r="G272" s="11"/>
      <c r="H272" s="11"/>
      <c r="I272" s="2"/>
    </row>
    <row r="273" spans="2:9" x14ac:dyDescent="0.25">
      <c r="B273" s="1"/>
      <c r="C273" s="11"/>
      <c r="D273" s="11"/>
      <c r="E273" s="2"/>
      <c r="F273" s="1"/>
      <c r="G273" s="11"/>
      <c r="H273" s="11"/>
      <c r="I273" s="2"/>
    </row>
    <row r="274" spans="2:9" x14ac:dyDescent="0.25">
      <c r="B274" s="1"/>
      <c r="C274" s="11"/>
      <c r="D274" s="11"/>
      <c r="E274" s="2"/>
      <c r="F274" s="1"/>
      <c r="G274" s="11"/>
      <c r="H274" s="11"/>
      <c r="I274" s="2"/>
    </row>
    <row r="275" spans="2:9" x14ac:dyDescent="0.25">
      <c r="B275" s="1"/>
      <c r="C275" s="11"/>
      <c r="D275" s="11"/>
      <c r="E275" s="2"/>
      <c r="F275" s="1"/>
      <c r="G275" s="11"/>
      <c r="H275" s="11"/>
      <c r="I275" s="2"/>
    </row>
    <row r="276" spans="2:9" x14ac:dyDescent="0.25">
      <c r="B276" s="1"/>
      <c r="C276" s="11"/>
      <c r="D276" s="11"/>
      <c r="E276" s="2"/>
      <c r="F276" s="1"/>
      <c r="G276" s="11"/>
      <c r="H276" s="11"/>
      <c r="I276" s="2"/>
    </row>
    <row r="277" spans="2:9" x14ac:dyDescent="0.25">
      <c r="B277" s="1"/>
      <c r="C277" s="11"/>
      <c r="D277" s="11"/>
      <c r="E277" s="2"/>
      <c r="F277" s="1"/>
      <c r="G277" s="11"/>
      <c r="H277" s="11"/>
      <c r="I277" s="2"/>
    </row>
    <row r="278" spans="2:9" x14ac:dyDescent="0.25">
      <c r="B278" s="1"/>
      <c r="C278" s="11"/>
      <c r="D278" s="11"/>
      <c r="E278" s="2"/>
      <c r="F278" s="1"/>
      <c r="G278" s="11"/>
      <c r="H278" s="11"/>
      <c r="I278" s="2"/>
    </row>
    <row r="279" spans="2:9" x14ac:dyDescent="0.25">
      <c r="B279" s="1"/>
      <c r="C279" s="11"/>
      <c r="D279" s="11"/>
      <c r="E279" s="2"/>
      <c r="F279" s="1"/>
      <c r="G279" s="11"/>
      <c r="H279" s="11"/>
      <c r="I279" s="2"/>
    </row>
    <row r="280" spans="2:9" x14ac:dyDescent="0.25">
      <c r="B280" s="1"/>
      <c r="C280" s="11"/>
      <c r="D280" s="11"/>
      <c r="E280" s="2"/>
      <c r="F280" s="1"/>
      <c r="G280" s="11"/>
      <c r="H280" s="11"/>
      <c r="I280" s="2"/>
    </row>
    <row r="281" spans="2:9" x14ac:dyDescent="0.25">
      <c r="B281" s="1"/>
      <c r="C281" s="11"/>
      <c r="D281" s="11"/>
      <c r="E281" s="2"/>
      <c r="F281" s="1"/>
      <c r="G281" s="11"/>
      <c r="H281" s="11"/>
      <c r="I281" s="2"/>
    </row>
    <row r="282" spans="2:9" x14ac:dyDescent="0.25">
      <c r="B282" s="1"/>
      <c r="C282" s="11"/>
      <c r="D282" s="11"/>
      <c r="E282" s="2"/>
      <c r="F282" s="1"/>
      <c r="G282" s="11"/>
      <c r="H282" s="11"/>
      <c r="I282" s="2"/>
    </row>
    <row r="283" spans="2:9" x14ac:dyDescent="0.25">
      <c r="B283" s="1"/>
      <c r="C283" s="11"/>
      <c r="D283" s="11"/>
      <c r="E283" s="2"/>
      <c r="F283" s="1"/>
      <c r="G283" s="11"/>
      <c r="H283" s="11"/>
      <c r="I283" s="2"/>
    </row>
    <row r="284" spans="2:9" x14ac:dyDescent="0.25">
      <c r="B284" s="1"/>
      <c r="C284" s="11"/>
      <c r="D284" s="11"/>
      <c r="E284" s="2"/>
      <c r="F284" s="1"/>
      <c r="G284" s="11"/>
      <c r="H284" s="11"/>
      <c r="I284" s="2"/>
    </row>
    <row r="285" spans="2:9" x14ac:dyDescent="0.25">
      <c r="B285" s="1"/>
      <c r="C285" s="11"/>
      <c r="D285" s="11"/>
      <c r="E285" s="2"/>
      <c r="F285" s="1"/>
      <c r="G285" s="11"/>
      <c r="H285" s="11"/>
      <c r="I285" s="2"/>
    </row>
    <row r="286" spans="2:9" x14ac:dyDescent="0.25">
      <c r="B286" s="1"/>
      <c r="C286" s="11"/>
      <c r="D286" s="11"/>
      <c r="E286" s="2"/>
      <c r="F286" s="1"/>
      <c r="G286" s="11"/>
      <c r="H286" s="11"/>
      <c r="I286" s="2"/>
    </row>
    <row r="287" spans="2:9" x14ac:dyDescent="0.25">
      <c r="B287" s="1"/>
      <c r="C287" s="11"/>
      <c r="D287" s="11"/>
      <c r="E287" s="2"/>
      <c r="F287" s="1"/>
      <c r="G287" s="11"/>
      <c r="H287" s="11"/>
      <c r="I287" s="2"/>
    </row>
    <row r="288" spans="2:9" x14ac:dyDescent="0.25">
      <c r="B288" s="1"/>
      <c r="C288" s="11"/>
      <c r="D288" s="11"/>
      <c r="E288" s="2"/>
      <c r="F288" s="1"/>
      <c r="G288" s="11"/>
      <c r="H288" s="11"/>
      <c r="I288" s="2"/>
    </row>
    <row r="289" spans="2:9" x14ac:dyDescent="0.25">
      <c r="B289" s="1"/>
      <c r="C289" s="11"/>
      <c r="D289" s="11"/>
      <c r="E289" s="2"/>
      <c r="F289" s="1"/>
      <c r="G289" s="11"/>
      <c r="H289" s="11"/>
      <c r="I289" s="2"/>
    </row>
    <row r="290" spans="2:9" x14ac:dyDescent="0.25">
      <c r="B290" s="1"/>
      <c r="C290" s="11"/>
      <c r="D290" s="11"/>
      <c r="E290" s="2"/>
      <c r="F290" s="1"/>
      <c r="G290" s="11"/>
      <c r="H290" s="11"/>
      <c r="I290" s="2"/>
    </row>
    <row r="291" spans="2:9" x14ac:dyDescent="0.25">
      <c r="B291" s="1"/>
      <c r="C291" s="11"/>
      <c r="D291" s="11"/>
      <c r="E291" s="2"/>
      <c r="F291" s="1"/>
      <c r="G291" s="11"/>
      <c r="H291" s="11"/>
      <c r="I291" s="2"/>
    </row>
    <row r="292" spans="2:9" x14ac:dyDescent="0.25">
      <c r="B292" s="1"/>
      <c r="C292" s="11"/>
      <c r="D292" s="11"/>
      <c r="E292" s="2"/>
      <c r="F292" s="1"/>
      <c r="G292" s="11"/>
      <c r="H292" s="11"/>
      <c r="I292" s="2"/>
    </row>
    <row r="293" spans="2:9" x14ac:dyDescent="0.25">
      <c r="B293" s="1"/>
      <c r="C293" s="11"/>
      <c r="D293" s="11"/>
      <c r="E293" s="2"/>
      <c r="F293" s="1"/>
      <c r="G293" s="11"/>
      <c r="H293" s="11"/>
      <c r="I293" s="2"/>
    </row>
    <row r="294" spans="2:9" x14ac:dyDescent="0.25">
      <c r="B294" s="1"/>
      <c r="C294" s="11"/>
      <c r="D294" s="11"/>
      <c r="E294" s="2"/>
      <c r="F294" s="1"/>
      <c r="G294" s="11"/>
      <c r="H294" s="11"/>
      <c r="I294" s="2"/>
    </row>
    <row r="295" spans="2:9" x14ac:dyDescent="0.25">
      <c r="B295" s="1"/>
      <c r="C295" s="11"/>
      <c r="D295" s="11"/>
      <c r="E295" s="2"/>
      <c r="F295" s="1"/>
      <c r="G295" s="11"/>
      <c r="H295" s="11"/>
      <c r="I295" s="2"/>
    </row>
    <row r="296" spans="2:9" x14ac:dyDescent="0.25">
      <c r="B296" s="1"/>
      <c r="C296" s="11"/>
      <c r="D296" s="11"/>
      <c r="E296" s="2"/>
      <c r="F296" s="1"/>
      <c r="G296" s="11"/>
      <c r="H296" s="11"/>
      <c r="I296" s="2"/>
    </row>
    <row r="297" spans="2:9" x14ac:dyDescent="0.25">
      <c r="B297" s="1"/>
      <c r="C297" s="11"/>
      <c r="D297" s="11"/>
      <c r="E297" s="2"/>
      <c r="F297" s="1"/>
      <c r="G297" s="11"/>
      <c r="H297" s="11"/>
      <c r="I297" s="2"/>
    </row>
    <row r="298" spans="2:9" x14ac:dyDescent="0.25">
      <c r="B298" s="1"/>
      <c r="C298" s="11"/>
      <c r="D298" s="11"/>
      <c r="E298" s="2"/>
      <c r="F298" s="1"/>
      <c r="G298" s="11"/>
      <c r="H298" s="11"/>
      <c r="I298" s="2"/>
    </row>
    <row r="299" spans="2:9" x14ac:dyDescent="0.25">
      <c r="B299" s="1"/>
      <c r="C299" s="11"/>
      <c r="D299" s="11"/>
      <c r="E299" s="2"/>
      <c r="F299" s="1"/>
      <c r="G299" s="11"/>
      <c r="H299" s="11"/>
      <c r="I299" s="2"/>
    </row>
    <row r="300" spans="2:9" x14ac:dyDescent="0.25">
      <c r="B300" s="1"/>
      <c r="C300" s="11"/>
      <c r="D300" s="11"/>
      <c r="E300" s="2"/>
      <c r="F300" s="1"/>
      <c r="G300" s="11"/>
      <c r="H300" s="11"/>
      <c r="I300" s="2"/>
    </row>
    <row r="301" spans="2:9" x14ac:dyDescent="0.25">
      <c r="B301" s="1"/>
      <c r="C301" s="11"/>
      <c r="D301" s="11"/>
      <c r="E301" s="2"/>
      <c r="F301" s="1"/>
      <c r="G301" s="11"/>
      <c r="H301" s="11"/>
      <c r="I301" s="2"/>
    </row>
    <row r="302" spans="2:9" x14ac:dyDescent="0.25">
      <c r="B302" s="1"/>
      <c r="C302" s="11"/>
      <c r="D302" s="11"/>
      <c r="E302" s="2"/>
      <c r="F302" s="1"/>
      <c r="G302" s="11"/>
      <c r="H302" s="11"/>
      <c r="I302" s="2"/>
    </row>
    <row r="303" spans="2:9" x14ac:dyDescent="0.25">
      <c r="B303" s="1"/>
      <c r="C303" s="11"/>
      <c r="D303" s="11"/>
      <c r="E303" s="2"/>
      <c r="F303" s="1"/>
      <c r="G303" s="11"/>
      <c r="H303" s="11"/>
      <c r="I303" s="2"/>
    </row>
    <row r="304" spans="2:9" x14ac:dyDescent="0.25">
      <c r="B304" s="1"/>
      <c r="C304" s="11"/>
      <c r="D304" s="11"/>
      <c r="E304" s="2"/>
      <c r="F304" s="1"/>
      <c r="G304" s="11"/>
      <c r="H304" s="11"/>
      <c r="I304" s="2"/>
    </row>
    <row r="305" spans="2:9" x14ac:dyDescent="0.25">
      <c r="B305" s="1"/>
      <c r="C305" s="11"/>
      <c r="D305" s="11"/>
      <c r="E305" s="2"/>
      <c r="F305" s="1"/>
      <c r="G305" s="11"/>
      <c r="H305" s="11"/>
      <c r="I305" s="2"/>
    </row>
    <row r="306" spans="2:9" x14ac:dyDescent="0.25">
      <c r="B306" s="1"/>
      <c r="C306" s="11"/>
      <c r="D306" s="11"/>
      <c r="E306" s="2"/>
      <c r="F306" s="1"/>
      <c r="G306" s="11"/>
      <c r="H306" s="11"/>
      <c r="I306" s="2"/>
    </row>
    <row r="307" spans="2:9" x14ac:dyDescent="0.25">
      <c r="B307" s="1"/>
      <c r="C307" s="11"/>
      <c r="D307" s="11"/>
      <c r="E307" s="2"/>
      <c r="F307" s="1"/>
      <c r="G307" s="11"/>
      <c r="H307" s="11"/>
      <c r="I307" s="2"/>
    </row>
    <row r="308" spans="2:9" x14ac:dyDescent="0.25">
      <c r="B308" s="1"/>
      <c r="C308" s="11"/>
      <c r="D308" s="11"/>
      <c r="E308" s="2"/>
      <c r="F308" s="1"/>
      <c r="G308" s="11"/>
      <c r="H308" s="11"/>
      <c r="I308" s="2"/>
    </row>
    <row r="309" spans="2:9" x14ac:dyDescent="0.25">
      <c r="B309" s="1"/>
      <c r="C309" s="11"/>
      <c r="D309" s="11"/>
      <c r="E309" s="2"/>
      <c r="F309" s="1"/>
      <c r="G309" s="11"/>
      <c r="H309" s="11"/>
      <c r="I309" s="2"/>
    </row>
    <row r="310" spans="2:9" x14ac:dyDescent="0.25">
      <c r="B310" s="1"/>
      <c r="C310" s="11"/>
      <c r="D310" s="11"/>
      <c r="E310" s="2"/>
      <c r="F310" s="1"/>
      <c r="G310" s="11"/>
      <c r="H310" s="11"/>
      <c r="I310" s="2"/>
    </row>
    <row r="311" spans="2:9" x14ac:dyDescent="0.25">
      <c r="B311" s="1"/>
      <c r="C311" s="11"/>
      <c r="D311" s="11"/>
      <c r="E311" s="2"/>
      <c r="F311" s="1"/>
      <c r="G311" s="11"/>
      <c r="H311" s="11"/>
      <c r="I311" s="2"/>
    </row>
    <row r="312" spans="2:9" x14ac:dyDescent="0.25">
      <c r="B312" s="1"/>
      <c r="C312" s="11"/>
      <c r="D312" s="11"/>
      <c r="E312" s="2"/>
      <c r="F312" s="1"/>
      <c r="G312" s="11"/>
      <c r="H312" s="11"/>
      <c r="I312" s="2"/>
    </row>
    <row r="313" spans="2:9" x14ac:dyDescent="0.25">
      <c r="B313" s="1"/>
      <c r="C313" s="11"/>
      <c r="D313" s="11"/>
      <c r="E313" s="2"/>
      <c r="F313" s="1"/>
      <c r="G313" s="11"/>
      <c r="H313" s="11"/>
      <c r="I313" s="2"/>
    </row>
    <row r="314" spans="2:9" x14ac:dyDescent="0.25">
      <c r="B314" s="1"/>
      <c r="C314" s="11"/>
      <c r="D314" s="11"/>
      <c r="E314" s="2"/>
      <c r="F314" s="1"/>
      <c r="G314" s="11"/>
      <c r="H314" s="11"/>
      <c r="I314" s="2"/>
    </row>
    <row r="315" spans="2:9" x14ac:dyDescent="0.25">
      <c r="B315" s="1"/>
      <c r="C315" s="11"/>
      <c r="D315" s="11"/>
      <c r="E315" s="2"/>
      <c r="F315" s="1"/>
      <c r="G315" s="11"/>
      <c r="H315" s="11"/>
      <c r="I315" s="2"/>
    </row>
    <row r="316" spans="2:9" x14ac:dyDescent="0.25">
      <c r="B316" s="1"/>
      <c r="C316" s="11"/>
      <c r="D316" s="11"/>
      <c r="E316" s="2"/>
      <c r="F316" s="1"/>
      <c r="G316" s="11"/>
      <c r="H316" s="11"/>
      <c r="I316" s="2"/>
    </row>
    <row r="317" spans="2:9" x14ac:dyDescent="0.25">
      <c r="B317" s="1"/>
      <c r="C317" s="11"/>
      <c r="D317" s="11"/>
      <c r="E317" s="2"/>
      <c r="F317" s="1"/>
      <c r="G317" s="11"/>
      <c r="H317" s="11"/>
      <c r="I317" s="2"/>
    </row>
    <row r="318" spans="2:9" x14ac:dyDescent="0.25">
      <c r="B318" s="1"/>
      <c r="C318" s="11"/>
      <c r="D318" s="11"/>
      <c r="E318" s="2"/>
      <c r="F318" s="1"/>
      <c r="G318" s="11"/>
      <c r="H318" s="11"/>
      <c r="I318" s="2"/>
    </row>
    <row r="319" spans="2:9" x14ac:dyDescent="0.25">
      <c r="B319" s="1"/>
      <c r="C319" s="11"/>
      <c r="D319" s="11"/>
      <c r="E319" s="2"/>
      <c r="F319" s="1"/>
      <c r="G319" s="11"/>
      <c r="H319" s="11"/>
      <c r="I319" s="2"/>
    </row>
    <row r="320" spans="2:9" x14ac:dyDescent="0.25">
      <c r="B320" s="1"/>
      <c r="C320" s="11"/>
      <c r="D320" s="11"/>
      <c r="E320" s="2"/>
      <c r="F320" s="1"/>
      <c r="G320" s="11"/>
      <c r="H320" s="11"/>
      <c r="I320" s="2"/>
    </row>
    <row r="321" spans="2:9" x14ac:dyDescent="0.25">
      <c r="B321" s="1"/>
      <c r="C321" s="11"/>
      <c r="D321" s="11"/>
      <c r="E321" s="2"/>
      <c r="F321" s="1"/>
      <c r="G321" s="11"/>
      <c r="H321" s="11"/>
      <c r="I321" s="2"/>
    </row>
    <row r="322" spans="2:9" x14ac:dyDescent="0.25">
      <c r="B322" s="1"/>
      <c r="C322" s="11"/>
      <c r="D322" s="11"/>
      <c r="E322" s="2"/>
      <c r="F322" s="1"/>
      <c r="G322" s="11"/>
      <c r="H322" s="11"/>
      <c r="I322" s="2"/>
    </row>
    <row r="323" spans="2:9" x14ac:dyDescent="0.25">
      <c r="B323" s="1"/>
      <c r="C323" s="11"/>
      <c r="D323" s="11"/>
      <c r="E323" s="2"/>
      <c r="F323" s="1"/>
      <c r="G323" s="11"/>
      <c r="H323" s="11"/>
      <c r="I323" s="2"/>
    </row>
    <row r="324" spans="2:9" x14ac:dyDescent="0.25">
      <c r="B324" s="1"/>
      <c r="C324" s="11"/>
      <c r="D324" s="11"/>
      <c r="E324" s="2"/>
      <c r="F324" s="1"/>
      <c r="G324" s="11"/>
      <c r="H324" s="11"/>
      <c r="I324" s="2"/>
    </row>
    <row r="325" spans="2:9" x14ac:dyDescent="0.25">
      <c r="B325" s="1"/>
      <c r="C325" s="11"/>
      <c r="D325" s="11"/>
      <c r="E325" s="2"/>
      <c r="F325" s="1"/>
      <c r="G325" s="11"/>
      <c r="H325" s="11"/>
      <c r="I325" s="2"/>
    </row>
    <row r="326" spans="2:9" x14ac:dyDescent="0.25">
      <c r="B326" s="1"/>
      <c r="C326" s="11"/>
      <c r="D326" s="11"/>
      <c r="E326" s="2"/>
      <c r="F326" s="1"/>
      <c r="G326" s="11"/>
      <c r="H326" s="11"/>
      <c r="I326" s="2"/>
    </row>
    <row r="327" spans="2:9" x14ac:dyDescent="0.25">
      <c r="B327" s="1"/>
      <c r="C327" s="11"/>
      <c r="D327" s="11"/>
      <c r="E327" s="2"/>
      <c r="F327" s="1"/>
      <c r="G327" s="11"/>
      <c r="H327" s="11"/>
      <c r="I327" s="2"/>
    </row>
    <row r="328" spans="2:9" x14ac:dyDescent="0.25">
      <c r="B328" s="1"/>
      <c r="C328" s="11"/>
      <c r="D328" s="11"/>
      <c r="E328" s="2"/>
      <c r="F328" s="1"/>
      <c r="G328" s="11"/>
      <c r="H328" s="11"/>
      <c r="I328" s="2"/>
    </row>
    <row r="329" spans="2:9" x14ac:dyDescent="0.25">
      <c r="B329" s="1"/>
      <c r="C329" s="11"/>
      <c r="D329" s="11"/>
      <c r="E329" s="2"/>
      <c r="F329" s="1"/>
      <c r="G329" s="11"/>
      <c r="H329" s="11"/>
      <c r="I329" s="2"/>
    </row>
    <row r="330" spans="2:9" x14ac:dyDescent="0.25">
      <c r="B330" s="1"/>
      <c r="C330" s="11"/>
      <c r="D330" s="11"/>
      <c r="E330" s="2"/>
      <c r="F330" s="1"/>
      <c r="G330" s="11"/>
      <c r="H330" s="11"/>
      <c r="I330" s="2"/>
    </row>
    <row r="331" spans="2:9" x14ac:dyDescent="0.25">
      <c r="B331" s="1"/>
      <c r="C331" s="11"/>
      <c r="D331" s="11"/>
      <c r="E331" s="2"/>
      <c r="F331" s="1"/>
      <c r="G331" s="11"/>
      <c r="H331" s="11"/>
      <c r="I331" s="2"/>
    </row>
    <row r="332" spans="2:9" x14ac:dyDescent="0.25">
      <c r="B332" s="1"/>
      <c r="C332" s="11"/>
      <c r="D332" s="11"/>
      <c r="E332" s="2"/>
      <c r="F332" s="1"/>
      <c r="G332" s="11"/>
      <c r="H332" s="11"/>
      <c r="I332" s="2"/>
    </row>
    <row r="333" spans="2:9" x14ac:dyDescent="0.25">
      <c r="B333" s="1"/>
      <c r="C333" s="11"/>
      <c r="D333" s="11"/>
      <c r="E333" s="2"/>
      <c r="F333" s="1"/>
      <c r="G333" s="11"/>
      <c r="H333" s="11"/>
      <c r="I333" s="2"/>
    </row>
    <row r="334" spans="2:9" x14ac:dyDescent="0.25">
      <c r="B334" s="1"/>
      <c r="C334" s="11"/>
      <c r="D334" s="11"/>
      <c r="E334" s="2"/>
      <c r="F334" s="1"/>
      <c r="G334" s="11"/>
      <c r="H334" s="11"/>
      <c r="I334" s="2"/>
    </row>
    <row r="335" spans="2:9" x14ac:dyDescent="0.25">
      <c r="B335" s="1"/>
      <c r="C335" s="11"/>
      <c r="D335" s="11"/>
      <c r="E335" s="2"/>
      <c r="F335" s="1"/>
      <c r="G335" s="11"/>
      <c r="H335" s="11"/>
      <c r="I335" s="2"/>
    </row>
    <row r="336" spans="2:9" x14ac:dyDescent="0.25">
      <c r="B336" s="1"/>
      <c r="C336" s="11"/>
      <c r="D336" s="11"/>
      <c r="E336" s="2"/>
      <c r="F336" s="1"/>
      <c r="G336" s="11"/>
      <c r="H336" s="11"/>
      <c r="I336" s="2"/>
    </row>
    <row r="337" spans="2:9" x14ac:dyDescent="0.25">
      <c r="B337" s="1"/>
      <c r="C337" s="11"/>
      <c r="D337" s="11"/>
      <c r="E337" s="2"/>
      <c r="F337" s="1"/>
      <c r="G337" s="11"/>
      <c r="H337" s="11"/>
      <c r="I337" s="2"/>
    </row>
    <row r="338" spans="2:9" x14ac:dyDescent="0.25">
      <c r="B338" s="1"/>
      <c r="C338" s="11"/>
      <c r="D338" s="11"/>
      <c r="E338" s="2"/>
      <c r="F338" s="1"/>
      <c r="G338" s="11"/>
      <c r="H338" s="11"/>
      <c r="I338" s="2"/>
    </row>
    <row r="339" spans="2:9" x14ac:dyDescent="0.25">
      <c r="B339" s="1"/>
      <c r="C339" s="11"/>
      <c r="D339" s="11"/>
      <c r="E339" s="2"/>
      <c r="F339" s="1"/>
      <c r="G339" s="11"/>
      <c r="H339" s="11"/>
      <c r="I339" s="2"/>
    </row>
    <row r="340" spans="2:9" x14ac:dyDescent="0.25">
      <c r="B340" s="1"/>
      <c r="C340" s="11"/>
      <c r="D340" s="11"/>
      <c r="E340" s="2"/>
      <c r="F340" s="1"/>
      <c r="G340" s="11"/>
      <c r="H340" s="11"/>
      <c r="I340" s="2"/>
    </row>
    <row r="341" spans="2:9" x14ac:dyDescent="0.25">
      <c r="B341" s="1"/>
      <c r="C341" s="11"/>
      <c r="D341" s="11"/>
      <c r="E341" s="2"/>
      <c r="F341" s="1"/>
      <c r="G341" s="11"/>
      <c r="H341" s="11"/>
      <c r="I341" s="2"/>
    </row>
    <row r="342" spans="2:9" x14ac:dyDescent="0.25">
      <c r="B342" s="1"/>
      <c r="C342" s="11"/>
      <c r="D342" s="11"/>
      <c r="E342" s="2"/>
      <c r="F342" s="1"/>
      <c r="G342" s="11"/>
      <c r="H342" s="11"/>
      <c r="I342" s="2"/>
    </row>
    <row r="343" spans="2:9" x14ac:dyDescent="0.25">
      <c r="B343" s="1"/>
      <c r="C343" s="11"/>
      <c r="D343" s="11"/>
      <c r="E343" s="2"/>
      <c r="F343" s="1"/>
      <c r="G343" s="11"/>
      <c r="H343" s="11"/>
      <c r="I343" s="2"/>
    </row>
    <row r="344" spans="2:9" x14ac:dyDescent="0.25">
      <c r="B344" s="1"/>
      <c r="C344" s="11"/>
      <c r="D344" s="11"/>
      <c r="E344" s="2"/>
      <c r="F344" s="1"/>
      <c r="G344" s="11"/>
      <c r="H344" s="11"/>
      <c r="I344" s="2"/>
    </row>
    <row r="345" spans="2:9" x14ac:dyDescent="0.25">
      <c r="B345" s="1"/>
      <c r="C345" s="11"/>
      <c r="D345" s="11"/>
      <c r="E345" s="2"/>
      <c r="F345" s="1"/>
      <c r="G345" s="11"/>
      <c r="H345" s="11"/>
      <c r="I345" s="2"/>
    </row>
    <row r="346" spans="2:9" x14ac:dyDescent="0.25">
      <c r="B346" s="1"/>
      <c r="C346" s="11"/>
      <c r="D346" s="11"/>
      <c r="E346" s="2"/>
      <c r="F346" s="1"/>
      <c r="G346" s="11"/>
      <c r="H346" s="11"/>
      <c r="I346" s="2"/>
    </row>
    <row r="347" spans="2:9" x14ac:dyDescent="0.25">
      <c r="B347" s="1"/>
      <c r="C347" s="11"/>
      <c r="D347" s="11"/>
      <c r="E347" s="2"/>
      <c r="F347" s="1"/>
      <c r="G347" s="11"/>
      <c r="H347" s="11"/>
      <c r="I347" s="2"/>
    </row>
    <row r="348" spans="2:9" x14ac:dyDescent="0.25">
      <c r="B348" s="1"/>
      <c r="C348" s="11"/>
      <c r="D348" s="11"/>
      <c r="E348" s="2"/>
      <c r="F348" s="1"/>
      <c r="G348" s="11"/>
      <c r="H348" s="11"/>
      <c r="I348" s="2"/>
    </row>
    <row r="349" spans="2:9" x14ac:dyDescent="0.25">
      <c r="B349" s="1"/>
      <c r="C349" s="11"/>
      <c r="D349" s="11"/>
      <c r="E349" s="2"/>
      <c r="F349" s="1"/>
      <c r="G349" s="11"/>
      <c r="H349" s="11"/>
      <c r="I349" s="2"/>
    </row>
    <row r="350" spans="2:9" x14ac:dyDescent="0.25">
      <c r="B350" s="1"/>
      <c r="C350" s="11"/>
      <c r="D350" s="11"/>
      <c r="E350" s="2"/>
      <c r="F350" s="1"/>
      <c r="G350" s="11"/>
      <c r="H350" s="11"/>
      <c r="I350" s="2"/>
    </row>
    <row r="351" spans="2:9" x14ac:dyDescent="0.25">
      <c r="B351" s="1"/>
      <c r="C351" s="11"/>
      <c r="D351" s="11"/>
      <c r="E351" s="2"/>
      <c r="F351" s="1"/>
      <c r="G351" s="11"/>
      <c r="H351" s="11"/>
      <c r="I351" s="2"/>
    </row>
    <row r="352" spans="2:9" x14ac:dyDescent="0.25">
      <c r="B352" s="1"/>
      <c r="C352" s="11"/>
      <c r="D352" s="11"/>
      <c r="E352" s="2"/>
      <c r="F352" s="1"/>
      <c r="G352" s="11"/>
      <c r="H352" s="11"/>
      <c r="I352" s="2"/>
    </row>
    <row r="353" spans="2:9" x14ac:dyDescent="0.25">
      <c r="B353" s="1"/>
      <c r="C353" s="11"/>
      <c r="D353" s="11"/>
      <c r="E353" s="2"/>
      <c r="F353" s="1"/>
      <c r="G353" s="11"/>
      <c r="H353" s="11"/>
      <c r="I353" s="2"/>
    </row>
    <row r="354" spans="2:9" x14ac:dyDescent="0.25">
      <c r="B354" s="1"/>
      <c r="C354" s="11"/>
      <c r="D354" s="11"/>
      <c r="E354" s="2"/>
      <c r="F354" s="1"/>
      <c r="G354" s="11"/>
      <c r="H354" s="11"/>
      <c r="I354" s="2"/>
    </row>
    <row r="355" spans="2:9" x14ac:dyDescent="0.25">
      <c r="B355" s="1"/>
      <c r="C355" s="11"/>
      <c r="D355" s="11"/>
      <c r="E355" s="2"/>
      <c r="F355" s="1"/>
      <c r="G355" s="11"/>
      <c r="H355" s="11"/>
      <c r="I355" s="2"/>
    </row>
    <row r="356" spans="2:9" x14ac:dyDescent="0.25">
      <c r="B356" s="1"/>
      <c r="C356" s="11"/>
      <c r="D356" s="11"/>
      <c r="E356" s="2"/>
      <c r="F356" s="1"/>
      <c r="G356" s="11"/>
      <c r="H356" s="11"/>
      <c r="I356" s="2"/>
    </row>
    <row r="357" spans="2:9" x14ac:dyDescent="0.25">
      <c r="B357" s="1"/>
      <c r="C357" s="11"/>
      <c r="D357" s="11"/>
      <c r="E357" s="2"/>
      <c r="F357" s="1"/>
      <c r="G357" s="11"/>
      <c r="H357" s="11"/>
      <c r="I357" s="2"/>
    </row>
    <row r="358" spans="2:9" x14ac:dyDescent="0.25">
      <c r="B358" s="1"/>
      <c r="C358" s="11"/>
      <c r="D358" s="11"/>
      <c r="E358" s="2"/>
      <c r="F358" s="1"/>
      <c r="G358" s="11"/>
      <c r="H358" s="11"/>
      <c r="I358" s="2"/>
    </row>
    <row r="359" spans="2:9" x14ac:dyDescent="0.25">
      <c r="B359" s="1"/>
      <c r="C359" s="11"/>
      <c r="D359" s="11"/>
      <c r="E359" s="2"/>
      <c r="F359" s="1"/>
      <c r="G359" s="11"/>
      <c r="H359" s="11"/>
      <c r="I359" s="2"/>
    </row>
    <row r="360" spans="2:9" x14ac:dyDescent="0.25">
      <c r="B360" s="1"/>
      <c r="C360" s="11"/>
      <c r="D360" s="11"/>
      <c r="E360" s="2"/>
      <c r="F360" s="1"/>
      <c r="G360" s="11"/>
      <c r="H360" s="11"/>
      <c r="I360" s="2"/>
    </row>
    <row r="361" spans="2:9" x14ac:dyDescent="0.25">
      <c r="B361" s="1"/>
      <c r="C361" s="11"/>
      <c r="D361" s="11"/>
      <c r="E361" s="2"/>
      <c r="F361" s="1"/>
      <c r="G361" s="11"/>
      <c r="H361" s="11"/>
      <c r="I361" s="2"/>
    </row>
    <row r="362" spans="2:9" x14ac:dyDescent="0.25">
      <c r="B362" s="1"/>
      <c r="C362" s="11"/>
      <c r="D362" s="11"/>
      <c r="E362" s="2"/>
      <c r="F362" s="1"/>
      <c r="G362" s="11"/>
      <c r="H362" s="11"/>
      <c r="I362" s="2"/>
    </row>
    <row r="363" spans="2:9" x14ac:dyDescent="0.25">
      <c r="B363" s="1"/>
      <c r="C363" s="11"/>
      <c r="D363" s="11"/>
      <c r="E363" s="2"/>
      <c r="F363" s="1"/>
      <c r="G363" s="11"/>
      <c r="H363" s="11"/>
      <c r="I363" s="2"/>
    </row>
    <row r="364" spans="2:9" x14ac:dyDescent="0.25">
      <c r="B364" s="1"/>
      <c r="C364" s="11"/>
      <c r="D364" s="11"/>
      <c r="E364" s="2"/>
      <c r="F364" s="1"/>
      <c r="G364" s="11"/>
      <c r="H364" s="11"/>
      <c r="I364" s="2"/>
    </row>
    <row r="365" spans="2:9" x14ac:dyDescent="0.25">
      <c r="B365" s="1"/>
      <c r="C365" s="11"/>
      <c r="D365" s="11"/>
      <c r="E365" s="2"/>
      <c r="F365" s="1"/>
      <c r="G365" s="11"/>
      <c r="H365" s="11"/>
      <c r="I365" s="2"/>
    </row>
    <row r="366" spans="2:9" x14ac:dyDescent="0.25">
      <c r="B366" s="1"/>
      <c r="C366" s="11"/>
      <c r="D366" s="11"/>
      <c r="E366" s="2"/>
      <c r="F366" s="1"/>
      <c r="G366" s="11"/>
      <c r="H366" s="11"/>
      <c r="I366" s="2"/>
    </row>
    <row r="367" spans="2:9" x14ac:dyDescent="0.25">
      <c r="B367" s="1"/>
      <c r="C367" s="11"/>
      <c r="D367" s="11"/>
      <c r="E367" s="2"/>
      <c r="F367" s="1"/>
      <c r="G367" s="11"/>
      <c r="H367" s="11"/>
      <c r="I367" s="2"/>
    </row>
    <row r="368" spans="2:9" x14ac:dyDescent="0.25">
      <c r="B368" s="1"/>
      <c r="C368" s="11"/>
      <c r="D368" s="11"/>
      <c r="E368" s="2"/>
      <c r="F368" s="1"/>
      <c r="G368" s="11"/>
      <c r="H368" s="11"/>
      <c r="I368" s="2"/>
    </row>
    <row r="369" spans="2:9" x14ac:dyDescent="0.25">
      <c r="B369" s="1"/>
      <c r="C369" s="11"/>
      <c r="D369" s="11"/>
      <c r="E369" s="2"/>
      <c r="F369" s="1"/>
      <c r="G369" s="11"/>
      <c r="H369" s="11"/>
      <c r="I369" s="2"/>
    </row>
    <row r="370" spans="2:9" x14ac:dyDescent="0.25">
      <c r="B370" s="1"/>
      <c r="C370" s="11"/>
      <c r="D370" s="11"/>
      <c r="E370" s="2"/>
      <c r="F370" s="1"/>
      <c r="G370" s="11"/>
      <c r="H370" s="11"/>
      <c r="I370" s="2"/>
    </row>
    <row r="371" spans="2:9" x14ac:dyDescent="0.25">
      <c r="B371" s="1"/>
      <c r="C371" s="11"/>
      <c r="D371" s="11"/>
      <c r="E371" s="2"/>
      <c r="F371" s="1"/>
      <c r="G371" s="11"/>
      <c r="H371" s="11"/>
      <c r="I371" s="2"/>
    </row>
    <row r="372" spans="2:9" x14ac:dyDescent="0.25">
      <c r="B372" s="1"/>
      <c r="C372" s="11"/>
      <c r="D372" s="11"/>
      <c r="E372" s="2"/>
      <c r="F372" s="1"/>
      <c r="G372" s="11"/>
      <c r="H372" s="11"/>
      <c r="I372" s="2"/>
    </row>
    <row r="373" spans="2:9" x14ac:dyDescent="0.25">
      <c r="B373" s="1"/>
      <c r="C373" s="11"/>
      <c r="D373" s="11"/>
      <c r="E373" s="2"/>
      <c r="F373" s="1"/>
      <c r="G373" s="11"/>
      <c r="H373" s="11"/>
      <c r="I373" s="2"/>
    </row>
    <row r="374" spans="2:9" x14ac:dyDescent="0.25">
      <c r="B374" s="1"/>
      <c r="C374" s="11"/>
      <c r="D374" s="11"/>
      <c r="E374" s="2"/>
      <c r="F374" s="1"/>
      <c r="G374" s="11"/>
      <c r="H374" s="11"/>
      <c r="I374" s="2"/>
    </row>
    <row r="375" spans="2:9" x14ac:dyDescent="0.25">
      <c r="B375" s="1"/>
      <c r="C375" s="11"/>
      <c r="D375" s="11"/>
      <c r="E375" s="2"/>
      <c r="F375" s="1"/>
      <c r="G375" s="11"/>
      <c r="H375" s="11"/>
      <c r="I375" s="2"/>
    </row>
    <row r="376" spans="2:9" x14ac:dyDescent="0.25">
      <c r="B376" s="1"/>
      <c r="C376" s="11"/>
      <c r="D376" s="11"/>
      <c r="E376" s="2"/>
      <c r="F376" s="1"/>
      <c r="G376" s="11"/>
      <c r="H376" s="11"/>
      <c r="I376" s="2"/>
    </row>
    <row r="377" spans="2:9" x14ac:dyDescent="0.25">
      <c r="B377" s="1"/>
      <c r="C377" s="11"/>
      <c r="D377" s="11"/>
      <c r="E377" s="2"/>
      <c r="F377" s="1"/>
      <c r="G377" s="11"/>
      <c r="H377" s="11"/>
      <c r="I377" s="2"/>
    </row>
    <row r="378" spans="2:9" x14ac:dyDescent="0.25">
      <c r="B378" s="1"/>
      <c r="C378" s="11"/>
      <c r="D378" s="11"/>
      <c r="E378" s="2"/>
      <c r="F378" s="1"/>
      <c r="G378" s="11"/>
      <c r="H378" s="11"/>
      <c r="I378" s="2"/>
    </row>
    <row r="379" spans="2:9" x14ac:dyDescent="0.25">
      <c r="B379" s="1"/>
      <c r="C379" s="11"/>
      <c r="D379" s="11"/>
      <c r="E379" s="2"/>
      <c r="F379" s="1"/>
      <c r="G379" s="11"/>
      <c r="H379" s="11"/>
      <c r="I379" s="2"/>
    </row>
    <row r="380" spans="2:9" x14ac:dyDescent="0.25">
      <c r="B380" s="1"/>
      <c r="C380" s="11"/>
      <c r="D380" s="11"/>
      <c r="E380" s="2"/>
      <c r="F380" s="1"/>
      <c r="G380" s="11"/>
      <c r="H380" s="11"/>
      <c r="I380" s="2"/>
    </row>
    <row r="381" spans="2:9" x14ac:dyDescent="0.25">
      <c r="B381" s="1"/>
      <c r="C381" s="11"/>
      <c r="D381" s="11"/>
      <c r="E381" s="2"/>
      <c r="F381" s="1"/>
      <c r="G381" s="11"/>
      <c r="H381" s="11"/>
      <c r="I381" s="2"/>
    </row>
    <row r="382" spans="2:9" x14ac:dyDescent="0.25">
      <c r="B382" s="1"/>
      <c r="C382" s="11"/>
      <c r="D382" s="11"/>
      <c r="E382" s="2"/>
      <c r="F382" s="1"/>
      <c r="G382" s="11"/>
      <c r="H382" s="11"/>
      <c r="I382" s="2"/>
    </row>
    <row r="383" spans="2:9" x14ac:dyDescent="0.25">
      <c r="B383" s="1"/>
      <c r="C383" s="11"/>
      <c r="D383" s="11"/>
      <c r="E383" s="2"/>
      <c r="F383" s="1"/>
      <c r="G383" s="11"/>
      <c r="H383" s="11"/>
      <c r="I383" s="2"/>
    </row>
    <row r="384" spans="2:9" x14ac:dyDescent="0.25">
      <c r="B384" s="1"/>
      <c r="C384" s="11"/>
      <c r="D384" s="11"/>
      <c r="E384" s="2"/>
      <c r="F384" s="1"/>
      <c r="G384" s="11"/>
      <c r="H384" s="11"/>
      <c r="I384" s="2"/>
    </row>
    <row r="385" spans="2:9" x14ac:dyDescent="0.25">
      <c r="B385" s="1"/>
      <c r="C385" s="11"/>
      <c r="D385" s="11"/>
      <c r="E385" s="2"/>
      <c r="F385" s="1"/>
      <c r="G385" s="11"/>
      <c r="H385" s="11"/>
      <c r="I385" s="2"/>
    </row>
    <row r="386" spans="2:9" x14ac:dyDescent="0.25">
      <c r="B386" s="1"/>
      <c r="C386" s="11"/>
      <c r="D386" s="11"/>
      <c r="E386" s="2"/>
      <c r="F386" s="1"/>
      <c r="G386" s="11"/>
      <c r="H386" s="11"/>
      <c r="I386" s="2"/>
    </row>
    <row r="387" spans="2:9" x14ac:dyDescent="0.25">
      <c r="B387" s="1"/>
      <c r="C387" s="11"/>
      <c r="D387" s="11"/>
      <c r="E387" s="2"/>
      <c r="F387" s="1"/>
      <c r="G387" s="11"/>
      <c r="H387" s="11"/>
      <c r="I387" s="2"/>
    </row>
    <row r="388" spans="2:9" x14ac:dyDescent="0.25">
      <c r="B388" s="1"/>
      <c r="C388" s="11"/>
      <c r="D388" s="11"/>
      <c r="E388" s="2"/>
      <c r="F388" s="1"/>
      <c r="G388" s="11"/>
      <c r="H388" s="11"/>
      <c r="I388" s="2"/>
    </row>
    <row r="389" spans="2:9" x14ac:dyDescent="0.25">
      <c r="B389" s="1"/>
      <c r="C389" s="11"/>
      <c r="D389" s="11"/>
      <c r="E389" s="2"/>
      <c r="F389" s="1"/>
      <c r="G389" s="11"/>
      <c r="H389" s="11"/>
      <c r="I389" s="2"/>
    </row>
    <row r="390" spans="2:9" x14ac:dyDescent="0.25">
      <c r="B390" s="1"/>
      <c r="C390" s="11"/>
      <c r="D390" s="11"/>
      <c r="E390" s="2"/>
      <c r="F390" s="1"/>
      <c r="G390" s="11"/>
      <c r="H390" s="11"/>
      <c r="I390" s="2"/>
    </row>
    <row r="391" spans="2:9" x14ac:dyDescent="0.25">
      <c r="B391" s="1"/>
      <c r="C391" s="11"/>
      <c r="D391" s="11"/>
      <c r="E391" s="2"/>
      <c r="F391" s="1"/>
      <c r="G391" s="11"/>
      <c r="H391" s="11"/>
      <c r="I391" s="2"/>
    </row>
    <row r="392" spans="2:9" x14ac:dyDescent="0.25">
      <c r="B392" s="1"/>
      <c r="C392" s="11"/>
      <c r="D392" s="11"/>
      <c r="E392" s="2"/>
      <c r="F392" s="1"/>
      <c r="G392" s="11"/>
      <c r="H392" s="11"/>
      <c r="I392" s="2"/>
    </row>
    <row r="393" spans="2:9" x14ac:dyDescent="0.25">
      <c r="B393" s="1"/>
      <c r="C393" s="11"/>
      <c r="D393" s="11"/>
      <c r="E393" s="2"/>
      <c r="F393" s="1"/>
      <c r="G393" s="11"/>
      <c r="H393" s="11"/>
      <c r="I393" s="2"/>
    </row>
    <row r="394" spans="2:9" x14ac:dyDescent="0.25">
      <c r="B394" s="1"/>
      <c r="C394" s="11"/>
      <c r="D394" s="11"/>
      <c r="E394" s="2"/>
      <c r="F394" s="1"/>
      <c r="G394" s="11"/>
      <c r="H394" s="11"/>
      <c r="I394" s="2"/>
    </row>
    <row r="395" spans="2:9" x14ac:dyDescent="0.25">
      <c r="B395" s="1"/>
      <c r="C395" s="11"/>
      <c r="D395" s="11"/>
      <c r="E395" s="2"/>
      <c r="F395" s="1"/>
      <c r="G395" s="11"/>
      <c r="H395" s="11"/>
      <c r="I395" s="2"/>
    </row>
    <row r="396" spans="2:9" x14ac:dyDescent="0.25">
      <c r="B396" s="1"/>
      <c r="C396" s="11"/>
      <c r="D396" s="11"/>
      <c r="E396" s="2"/>
      <c r="F396" s="1"/>
      <c r="G396" s="11"/>
      <c r="H396" s="11"/>
      <c r="I396" s="2"/>
    </row>
    <row r="397" spans="2:9" x14ac:dyDescent="0.25">
      <c r="B397" s="1"/>
      <c r="C397" s="11"/>
      <c r="D397" s="11"/>
      <c r="E397" s="2"/>
      <c r="F397" s="1"/>
      <c r="G397" s="11"/>
      <c r="H397" s="11"/>
      <c r="I397" s="2"/>
    </row>
    <row r="398" spans="2:9" x14ac:dyDescent="0.25">
      <c r="B398" s="1"/>
      <c r="C398" s="11"/>
      <c r="D398" s="11"/>
      <c r="E398" s="2"/>
      <c r="F398" s="1"/>
      <c r="G398" s="11"/>
      <c r="H398" s="11"/>
      <c r="I398" s="2"/>
    </row>
    <row r="399" spans="2:9" x14ac:dyDescent="0.25">
      <c r="B399" s="1"/>
      <c r="C399" s="11"/>
      <c r="D399" s="11"/>
      <c r="E399" s="2"/>
      <c r="F399" s="1"/>
      <c r="G399" s="11"/>
      <c r="H399" s="11"/>
      <c r="I399" s="2"/>
    </row>
    <row r="400" spans="2:9" x14ac:dyDescent="0.25">
      <c r="B400" s="1"/>
      <c r="C400" s="11"/>
      <c r="D400" s="11"/>
      <c r="E400" s="2"/>
      <c r="F400" s="1"/>
      <c r="G400" s="11"/>
      <c r="H400" s="11"/>
      <c r="I400" s="2"/>
    </row>
    <row r="401" spans="2:9" x14ac:dyDescent="0.25">
      <c r="B401" s="1"/>
      <c r="C401" s="11"/>
      <c r="D401" s="11"/>
      <c r="E401" s="2"/>
      <c r="F401" s="1"/>
      <c r="G401" s="11"/>
      <c r="H401" s="11"/>
      <c r="I401" s="2"/>
    </row>
    <row r="402" spans="2:9" x14ac:dyDescent="0.25">
      <c r="B402" s="1"/>
      <c r="C402" s="11"/>
      <c r="D402" s="11"/>
      <c r="E402" s="2"/>
      <c r="F402" s="1"/>
      <c r="G402" s="11"/>
      <c r="H402" s="11"/>
      <c r="I402" s="2"/>
    </row>
    <row r="403" spans="2:9" x14ac:dyDescent="0.25">
      <c r="B403" s="1"/>
      <c r="C403" s="11"/>
      <c r="D403" s="11"/>
      <c r="E403" s="2"/>
      <c r="F403" s="1"/>
      <c r="G403" s="11"/>
      <c r="H403" s="11"/>
      <c r="I403" s="2"/>
    </row>
    <row r="404" spans="2:9" x14ac:dyDescent="0.25">
      <c r="B404" s="1"/>
      <c r="C404" s="11"/>
      <c r="D404" s="11"/>
      <c r="E404" s="2"/>
      <c r="F404" s="1"/>
      <c r="G404" s="11"/>
      <c r="H404" s="11"/>
      <c r="I404" s="2"/>
    </row>
    <row r="405" spans="2:9" x14ac:dyDescent="0.25">
      <c r="B405" s="1"/>
      <c r="C405" s="11"/>
      <c r="D405" s="11"/>
      <c r="E405" s="2"/>
      <c r="F405" s="1"/>
      <c r="G405" s="11"/>
      <c r="H405" s="11"/>
      <c r="I405" s="2"/>
    </row>
    <row r="406" spans="2:9" x14ac:dyDescent="0.25">
      <c r="B406" s="1"/>
      <c r="C406" s="11"/>
      <c r="D406" s="11"/>
      <c r="E406" s="2"/>
      <c r="F406" s="1"/>
      <c r="G406" s="11"/>
      <c r="H406" s="11"/>
      <c r="I406" s="2"/>
    </row>
    <row r="407" spans="2:9" x14ac:dyDescent="0.25">
      <c r="B407" s="1"/>
      <c r="C407" s="11"/>
      <c r="D407" s="11"/>
      <c r="E407" s="2"/>
      <c r="F407" s="1"/>
      <c r="G407" s="11"/>
      <c r="H407" s="11"/>
      <c r="I407" s="2"/>
    </row>
    <row r="408" spans="2:9" x14ac:dyDescent="0.25">
      <c r="B408" s="1"/>
      <c r="C408" s="11"/>
      <c r="D408" s="11"/>
      <c r="E408" s="2"/>
      <c r="F408" s="1"/>
      <c r="G408" s="11"/>
      <c r="H408" s="11"/>
      <c r="I408" s="2"/>
    </row>
    <row r="409" spans="2:9" x14ac:dyDescent="0.25">
      <c r="B409" s="1"/>
      <c r="C409" s="11"/>
      <c r="D409" s="11"/>
      <c r="E409" s="2"/>
      <c r="F409" s="1"/>
      <c r="G409" s="11"/>
      <c r="H409" s="11"/>
      <c r="I409" s="2"/>
    </row>
    <row r="410" spans="2:9" x14ac:dyDescent="0.25">
      <c r="B410" s="1"/>
      <c r="C410" s="11"/>
      <c r="D410" s="11"/>
      <c r="E410" s="2"/>
      <c r="F410" s="1"/>
      <c r="G410" s="11"/>
      <c r="H410" s="11"/>
      <c r="I410" s="2"/>
    </row>
    <row r="411" spans="2:9" x14ac:dyDescent="0.25">
      <c r="B411" s="1"/>
      <c r="C411" s="11"/>
      <c r="D411" s="11"/>
      <c r="E411" s="2"/>
      <c r="F411" s="1"/>
      <c r="G411" s="11"/>
      <c r="H411" s="11"/>
      <c r="I411" s="2"/>
    </row>
    <row r="412" spans="2:9" x14ac:dyDescent="0.25">
      <c r="B412" s="1"/>
      <c r="C412" s="11"/>
      <c r="D412" s="11"/>
      <c r="E412" s="2"/>
      <c r="F412" s="1"/>
      <c r="G412" s="11"/>
      <c r="H412" s="11"/>
      <c r="I412" s="2"/>
    </row>
    <row r="413" spans="2:9" x14ac:dyDescent="0.25">
      <c r="B413" s="1"/>
      <c r="C413" s="11"/>
      <c r="D413" s="11"/>
      <c r="E413" s="2"/>
      <c r="F413" s="1"/>
      <c r="G413" s="11"/>
      <c r="H413" s="11"/>
      <c r="I413" s="2"/>
    </row>
    <row r="414" spans="2:9" x14ac:dyDescent="0.25">
      <c r="B414" s="1"/>
      <c r="C414" s="11"/>
      <c r="D414" s="11"/>
      <c r="E414" s="2"/>
      <c r="F414" s="1"/>
      <c r="G414" s="11"/>
      <c r="H414" s="11"/>
      <c r="I414" s="2"/>
    </row>
    <row r="415" spans="2:9" x14ac:dyDescent="0.25">
      <c r="B415" s="1"/>
      <c r="C415" s="11"/>
      <c r="D415" s="11"/>
      <c r="E415" s="2"/>
      <c r="F415" s="1"/>
      <c r="G415" s="11"/>
      <c r="H415" s="11"/>
      <c r="I415" s="2"/>
    </row>
    <row r="416" spans="2:9" x14ac:dyDescent="0.25">
      <c r="B416" s="1"/>
      <c r="C416" s="11"/>
      <c r="D416" s="11"/>
      <c r="E416" s="2"/>
      <c r="F416" s="1"/>
      <c r="G416" s="11"/>
      <c r="H416" s="11"/>
      <c r="I416" s="2"/>
    </row>
    <row r="417" spans="2:9" x14ac:dyDescent="0.25">
      <c r="B417" s="1"/>
      <c r="C417" s="11"/>
      <c r="D417" s="11"/>
      <c r="E417" s="2"/>
      <c r="F417" s="1"/>
      <c r="G417" s="11"/>
      <c r="H417" s="11"/>
      <c r="I417" s="2"/>
    </row>
    <row r="418" spans="2:9" x14ac:dyDescent="0.25">
      <c r="B418" s="1"/>
      <c r="C418" s="11"/>
      <c r="D418" s="11"/>
      <c r="E418" s="2"/>
      <c r="F418" s="1"/>
      <c r="G418" s="11"/>
      <c r="H418" s="11"/>
      <c r="I418" s="2"/>
    </row>
    <row r="419" spans="2:9" x14ac:dyDescent="0.25">
      <c r="B419" s="1"/>
      <c r="C419" s="11"/>
      <c r="D419" s="11"/>
      <c r="E419" s="2"/>
      <c r="F419" s="1"/>
      <c r="G419" s="11"/>
      <c r="H419" s="11"/>
      <c r="I419" s="2"/>
    </row>
    <row r="420" spans="2:9" x14ac:dyDescent="0.25">
      <c r="B420" s="1"/>
      <c r="C420" s="11"/>
      <c r="D420" s="11"/>
      <c r="E420" s="2"/>
      <c r="F420" s="1"/>
      <c r="G420" s="11"/>
      <c r="H420" s="11"/>
      <c r="I420" s="2"/>
    </row>
    <row r="421" spans="2:9" x14ac:dyDescent="0.25">
      <c r="B421" s="1"/>
      <c r="C421" s="11"/>
      <c r="D421" s="11"/>
      <c r="E421" s="2"/>
      <c r="F421" s="1"/>
      <c r="G421" s="11"/>
      <c r="H421" s="11"/>
      <c r="I421" s="2"/>
    </row>
    <row r="422" spans="2:9" x14ac:dyDescent="0.25">
      <c r="B422" s="1"/>
      <c r="C422" s="11"/>
      <c r="D422" s="11"/>
      <c r="E422" s="2"/>
      <c r="F422" s="1"/>
      <c r="G422" s="11"/>
      <c r="H422" s="11"/>
      <c r="I422" s="2"/>
    </row>
    <row r="423" spans="2:9" x14ac:dyDescent="0.25">
      <c r="B423" s="1"/>
      <c r="C423" s="11"/>
      <c r="D423" s="11"/>
      <c r="E423" s="2"/>
      <c r="F423" s="1"/>
      <c r="G423" s="11"/>
      <c r="H423" s="11"/>
      <c r="I423" s="2"/>
    </row>
    <row r="424" spans="2:9" x14ac:dyDescent="0.25">
      <c r="B424" s="1"/>
      <c r="C424" s="11"/>
      <c r="D424" s="11"/>
      <c r="E424" s="2"/>
      <c r="F424" s="1"/>
      <c r="G424" s="11"/>
      <c r="H424" s="11"/>
      <c r="I424" s="2"/>
    </row>
    <row r="425" spans="2:9" x14ac:dyDescent="0.25">
      <c r="B425" s="1"/>
      <c r="C425" s="11"/>
      <c r="D425" s="11"/>
      <c r="E425" s="2"/>
      <c r="F425" s="1"/>
      <c r="G425" s="11"/>
      <c r="H425" s="11"/>
      <c r="I425" s="2"/>
    </row>
    <row r="426" spans="2:9" x14ac:dyDescent="0.25">
      <c r="B426" s="1"/>
      <c r="C426" s="11"/>
      <c r="D426" s="11"/>
      <c r="E426" s="2"/>
      <c r="F426" s="1"/>
      <c r="G426" s="11"/>
      <c r="H426" s="11"/>
      <c r="I426" s="2"/>
    </row>
    <row r="427" spans="2:9" x14ac:dyDescent="0.25">
      <c r="B427" s="1"/>
      <c r="C427" s="11"/>
      <c r="D427" s="11"/>
      <c r="E427" s="2"/>
      <c r="F427" s="1"/>
      <c r="G427" s="11"/>
      <c r="H427" s="11"/>
      <c r="I427" s="2"/>
    </row>
    <row r="428" spans="2:9" x14ac:dyDescent="0.25">
      <c r="B428" s="1"/>
      <c r="C428" s="11"/>
      <c r="D428" s="11"/>
      <c r="E428" s="2"/>
      <c r="F428" s="1"/>
      <c r="G428" s="11"/>
      <c r="H428" s="11"/>
      <c r="I428" s="2"/>
    </row>
    <row r="429" spans="2:9" x14ac:dyDescent="0.25">
      <c r="B429" s="1"/>
      <c r="C429" s="11"/>
      <c r="D429" s="11"/>
      <c r="E429" s="2"/>
      <c r="F429" s="1"/>
      <c r="G429" s="11"/>
      <c r="H429" s="11"/>
      <c r="I429" s="2"/>
    </row>
    <row r="430" spans="2:9" x14ac:dyDescent="0.25">
      <c r="B430" s="1"/>
      <c r="C430" s="11"/>
      <c r="D430" s="11"/>
      <c r="E430" s="2"/>
      <c r="F430" s="1"/>
      <c r="G430" s="11"/>
      <c r="H430" s="11"/>
      <c r="I430" s="2"/>
    </row>
    <row r="431" spans="2:9" x14ac:dyDescent="0.25">
      <c r="B431" s="1"/>
      <c r="C431" s="11"/>
      <c r="D431" s="11"/>
      <c r="E431" s="2"/>
      <c r="F431" s="1"/>
      <c r="G431" s="11"/>
      <c r="H431" s="11"/>
      <c r="I431" s="2"/>
    </row>
    <row r="432" spans="2:9" x14ac:dyDescent="0.25">
      <c r="B432" s="1"/>
      <c r="C432" s="11"/>
      <c r="D432" s="11"/>
      <c r="E432" s="2"/>
      <c r="F432" s="1"/>
      <c r="G432" s="11"/>
      <c r="H432" s="11"/>
      <c r="I432" s="2"/>
    </row>
    <row r="433" spans="2:9" x14ac:dyDescent="0.25">
      <c r="B433" s="1"/>
      <c r="C433" s="11"/>
      <c r="D433" s="11"/>
      <c r="E433" s="2"/>
      <c r="F433" s="1"/>
      <c r="G433" s="11"/>
      <c r="H433" s="11"/>
      <c r="I433" s="2"/>
    </row>
    <row r="434" spans="2:9" x14ac:dyDescent="0.25">
      <c r="B434" s="1"/>
      <c r="C434" s="11"/>
      <c r="D434" s="11"/>
      <c r="E434" s="2"/>
      <c r="F434" s="1"/>
      <c r="G434" s="11"/>
      <c r="H434" s="11"/>
      <c r="I434" s="2"/>
    </row>
    <row r="435" spans="2:9" x14ac:dyDescent="0.25">
      <c r="B435" s="1"/>
      <c r="C435" s="11"/>
      <c r="D435" s="11"/>
      <c r="E435" s="2"/>
      <c r="F435" s="1"/>
      <c r="G435" s="11"/>
      <c r="H435" s="11"/>
      <c r="I435" s="2"/>
    </row>
    <row r="436" spans="2:9" x14ac:dyDescent="0.25">
      <c r="B436" s="1"/>
      <c r="C436" s="11"/>
      <c r="D436" s="11"/>
      <c r="E436" s="2"/>
      <c r="F436" s="1"/>
      <c r="G436" s="11"/>
      <c r="H436" s="11"/>
      <c r="I436" s="2"/>
    </row>
    <row r="437" spans="2:9" x14ac:dyDescent="0.25">
      <c r="B437" s="1"/>
      <c r="C437" s="11"/>
      <c r="D437" s="11"/>
      <c r="E437" s="2"/>
      <c r="F437" s="1"/>
      <c r="G437" s="11"/>
      <c r="H437" s="11"/>
      <c r="I437" s="2"/>
    </row>
    <row r="438" spans="2:9" x14ac:dyDescent="0.25">
      <c r="B438" s="1"/>
      <c r="C438" s="11"/>
      <c r="D438" s="11"/>
      <c r="E438" s="2"/>
      <c r="F438" s="1"/>
      <c r="G438" s="11"/>
      <c r="H438" s="11"/>
      <c r="I438" s="2"/>
    </row>
    <row r="439" spans="2:9" x14ac:dyDescent="0.25">
      <c r="B439" s="1"/>
      <c r="C439" s="11"/>
      <c r="D439" s="11"/>
      <c r="E439" s="2"/>
      <c r="F439" s="1"/>
      <c r="G439" s="11"/>
      <c r="H439" s="11"/>
      <c r="I439" s="2"/>
    </row>
    <row r="440" spans="2:9" x14ac:dyDescent="0.25">
      <c r="B440" s="1"/>
      <c r="C440" s="11"/>
      <c r="D440" s="11"/>
      <c r="E440" s="2"/>
      <c r="F440" s="1"/>
      <c r="G440" s="11"/>
      <c r="H440" s="11"/>
      <c r="I440" s="2"/>
    </row>
    <row r="441" spans="2:9" x14ac:dyDescent="0.25">
      <c r="B441" s="1"/>
      <c r="C441" s="11"/>
      <c r="D441" s="11"/>
      <c r="E441" s="2"/>
      <c r="F441" s="1"/>
      <c r="G441" s="11"/>
      <c r="H441" s="11"/>
      <c r="I441" s="2"/>
    </row>
    <row r="442" spans="2:9" x14ac:dyDescent="0.25">
      <c r="B442" s="1"/>
      <c r="C442" s="11"/>
      <c r="D442" s="11"/>
      <c r="E442" s="2"/>
      <c r="F442" s="1"/>
      <c r="G442" s="11"/>
      <c r="H442" s="11"/>
      <c r="I442" s="2"/>
    </row>
    <row r="443" spans="2:9" x14ac:dyDescent="0.25">
      <c r="B443" s="1"/>
      <c r="C443" s="11"/>
      <c r="D443" s="11"/>
      <c r="E443" s="2"/>
      <c r="F443" s="1"/>
      <c r="G443" s="11"/>
      <c r="H443" s="11"/>
      <c r="I443" s="2"/>
    </row>
    <row r="444" spans="2:9" x14ac:dyDescent="0.25">
      <c r="B444" s="1"/>
      <c r="C444" s="11"/>
      <c r="D444" s="11"/>
      <c r="E444" s="2"/>
      <c r="F444" s="1"/>
      <c r="G444" s="11"/>
      <c r="H444" s="11"/>
      <c r="I444" s="2"/>
    </row>
    <row r="445" spans="2:9" x14ac:dyDescent="0.25">
      <c r="B445" s="1"/>
      <c r="C445" s="11"/>
      <c r="D445" s="11"/>
      <c r="E445" s="2"/>
      <c r="F445" s="1"/>
      <c r="G445" s="11"/>
      <c r="H445" s="11"/>
      <c r="I445" s="2"/>
    </row>
    <row r="446" spans="2:9" x14ac:dyDescent="0.25">
      <c r="B446" s="1"/>
      <c r="C446" s="11"/>
      <c r="D446" s="11"/>
      <c r="E446" s="2"/>
      <c r="F446" s="1"/>
      <c r="G446" s="11"/>
      <c r="H446" s="11"/>
      <c r="I446" s="2"/>
    </row>
    <row r="447" spans="2:9" x14ac:dyDescent="0.25">
      <c r="B447" s="1"/>
      <c r="C447" s="11"/>
      <c r="D447" s="11"/>
      <c r="E447" s="2"/>
      <c r="F447" s="1"/>
      <c r="G447" s="11"/>
      <c r="H447" s="11"/>
      <c r="I447" s="2"/>
    </row>
    <row r="448" spans="2:9" x14ac:dyDescent="0.25">
      <c r="B448" s="1"/>
      <c r="C448" s="11"/>
      <c r="D448" s="11"/>
      <c r="E448" s="2"/>
      <c r="F448" s="1"/>
      <c r="G448" s="11"/>
      <c r="H448" s="11"/>
      <c r="I448" s="2"/>
    </row>
    <row r="449" spans="2:9" x14ac:dyDescent="0.25">
      <c r="B449" s="1"/>
      <c r="C449" s="11"/>
      <c r="D449" s="11"/>
      <c r="E449" s="2"/>
      <c r="F449" s="1"/>
      <c r="G449" s="11"/>
      <c r="H449" s="11"/>
      <c r="I449" s="2"/>
    </row>
    <row r="450" spans="2:9" x14ac:dyDescent="0.25">
      <c r="B450" s="1"/>
      <c r="C450" s="11"/>
      <c r="D450" s="11"/>
      <c r="E450" s="2"/>
      <c r="F450" s="1"/>
      <c r="G450" s="11"/>
      <c r="H450" s="11"/>
      <c r="I450" s="2"/>
    </row>
    <row r="451" spans="2:9" x14ac:dyDescent="0.25">
      <c r="B451" s="1"/>
      <c r="C451" s="11"/>
      <c r="D451" s="11"/>
      <c r="E451" s="2"/>
      <c r="F451" s="1"/>
      <c r="G451" s="11"/>
      <c r="H451" s="11"/>
      <c r="I451" s="2"/>
    </row>
    <row r="452" spans="2:9" x14ac:dyDescent="0.25">
      <c r="B452" s="1"/>
      <c r="C452" s="11"/>
      <c r="D452" s="11"/>
      <c r="E452" s="2"/>
      <c r="F452" s="1"/>
      <c r="G452" s="11"/>
      <c r="H452" s="11"/>
      <c r="I452" s="2"/>
    </row>
    <row r="453" spans="2:9" x14ac:dyDescent="0.25">
      <c r="B453" s="1"/>
      <c r="C453" s="11"/>
      <c r="D453" s="11"/>
      <c r="E453" s="2"/>
      <c r="F453" s="1"/>
      <c r="G453" s="11"/>
      <c r="H453" s="11"/>
      <c r="I453" s="2"/>
    </row>
    <row r="454" spans="2:9" x14ac:dyDescent="0.25">
      <c r="B454" s="1"/>
      <c r="C454" s="11"/>
      <c r="D454" s="11"/>
      <c r="E454" s="2"/>
      <c r="F454" s="1"/>
      <c r="G454" s="11"/>
      <c r="H454" s="11"/>
      <c r="I454" s="2"/>
    </row>
    <row r="455" spans="2:9" x14ac:dyDescent="0.25">
      <c r="B455" s="1"/>
      <c r="C455" s="11"/>
      <c r="D455" s="11"/>
      <c r="E455" s="2"/>
      <c r="F455" s="1"/>
      <c r="G455" s="11"/>
      <c r="H455" s="11"/>
      <c r="I455" s="2"/>
    </row>
    <row r="456" spans="2:9" x14ac:dyDescent="0.25">
      <c r="B456" s="1"/>
      <c r="C456" s="11"/>
      <c r="D456" s="11"/>
      <c r="E456" s="2"/>
      <c r="F456" s="1"/>
      <c r="G456" s="11"/>
      <c r="H456" s="11"/>
      <c r="I456" s="2"/>
    </row>
    <row r="457" spans="2:9" x14ac:dyDescent="0.25">
      <c r="B457" s="1"/>
      <c r="C457" s="11"/>
      <c r="D457" s="11"/>
      <c r="E457" s="2"/>
      <c r="F457" s="1"/>
      <c r="G457" s="11"/>
      <c r="H457" s="11"/>
      <c r="I457" s="2"/>
    </row>
    <row r="458" spans="2:9" x14ac:dyDescent="0.25">
      <c r="B458" s="1"/>
      <c r="C458" s="11"/>
      <c r="D458" s="11"/>
      <c r="E458" s="2"/>
      <c r="F458" s="1"/>
      <c r="G458" s="11"/>
      <c r="H458" s="11"/>
      <c r="I458" s="2"/>
    </row>
    <row r="459" spans="2:9" x14ac:dyDescent="0.25">
      <c r="B459" s="1"/>
      <c r="C459" s="11"/>
      <c r="D459" s="11"/>
      <c r="E459" s="2"/>
      <c r="F459" s="1"/>
      <c r="G459" s="11"/>
      <c r="H459" s="11"/>
      <c r="I459" s="2"/>
    </row>
    <row r="460" spans="2:9" x14ac:dyDescent="0.25">
      <c r="B460" s="1"/>
      <c r="C460" s="11"/>
      <c r="D460" s="11"/>
      <c r="E460" s="2"/>
      <c r="F460" s="1"/>
      <c r="G460" s="11"/>
      <c r="H460" s="11"/>
      <c r="I460" s="2"/>
    </row>
    <row r="461" spans="2:9" x14ac:dyDescent="0.25">
      <c r="B461" s="1"/>
      <c r="C461" s="11"/>
      <c r="D461" s="11"/>
      <c r="E461" s="2"/>
      <c r="F461" s="1"/>
      <c r="G461" s="11"/>
      <c r="H461" s="11"/>
      <c r="I461" s="2"/>
    </row>
    <row r="462" spans="2:9" x14ac:dyDescent="0.25">
      <c r="B462" s="1"/>
      <c r="C462" s="11"/>
      <c r="D462" s="11"/>
      <c r="E462" s="2"/>
      <c r="F462" s="1"/>
      <c r="G462" s="11"/>
      <c r="H462" s="11"/>
      <c r="I462" s="2"/>
    </row>
    <row r="463" spans="2:9" x14ac:dyDescent="0.25">
      <c r="B463" s="1"/>
      <c r="C463" s="11"/>
      <c r="D463" s="11"/>
      <c r="E463" s="2"/>
      <c r="F463" s="1"/>
      <c r="G463" s="11"/>
      <c r="H463" s="11"/>
      <c r="I463" s="2"/>
    </row>
    <row r="464" spans="2:9" x14ac:dyDescent="0.25">
      <c r="B464" s="1"/>
      <c r="C464" s="11"/>
      <c r="D464" s="11"/>
      <c r="E464" s="2"/>
      <c r="F464" s="1"/>
      <c r="G464" s="11"/>
      <c r="H464" s="11"/>
      <c r="I464" s="2"/>
    </row>
    <row r="465" spans="2:9" x14ac:dyDescent="0.25">
      <c r="B465" s="1"/>
      <c r="C465" s="11"/>
      <c r="D465" s="11"/>
      <c r="E465" s="2"/>
      <c r="F465" s="1"/>
      <c r="G465" s="11"/>
      <c r="H465" s="11"/>
      <c r="I465" s="2"/>
    </row>
    <row r="466" spans="2:9" x14ac:dyDescent="0.25">
      <c r="B466" s="1"/>
      <c r="C466" s="11"/>
      <c r="D466" s="11"/>
      <c r="E466" s="2"/>
      <c r="F466" s="1"/>
      <c r="G466" s="11"/>
      <c r="H466" s="11"/>
      <c r="I466" s="2"/>
    </row>
    <row r="467" spans="2:9" x14ac:dyDescent="0.25">
      <c r="B467" s="1"/>
      <c r="C467" s="11"/>
      <c r="D467" s="11"/>
      <c r="E467" s="2"/>
      <c r="F467" s="1"/>
      <c r="G467" s="11"/>
      <c r="H467" s="11"/>
      <c r="I467" s="2"/>
    </row>
    <row r="468" spans="2:9" x14ac:dyDescent="0.25">
      <c r="B468" s="1"/>
      <c r="C468" s="11"/>
      <c r="D468" s="11"/>
      <c r="E468" s="2"/>
      <c r="F468" s="1"/>
      <c r="G468" s="11"/>
      <c r="H468" s="11"/>
      <c r="I468" s="2"/>
    </row>
    <row r="469" spans="2:9" x14ac:dyDescent="0.25">
      <c r="B469" s="1"/>
      <c r="C469" s="11"/>
      <c r="D469" s="11"/>
      <c r="E469" s="2"/>
      <c r="F469" s="1"/>
      <c r="G469" s="11"/>
      <c r="H469" s="11"/>
      <c r="I469" s="2"/>
    </row>
    <row r="470" spans="2:9" x14ac:dyDescent="0.25">
      <c r="B470" s="1"/>
      <c r="C470" s="11"/>
      <c r="D470" s="11"/>
      <c r="E470" s="2"/>
      <c r="F470" s="1"/>
      <c r="G470" s="11"/>
      <c r="H470" s="11"/>
      <c r="I470" s="2"/>
    </row>
    <row r="471" spans="2:9" x14ac:dyDescent="0.25">
      <c r="B471" s="1"/>
      <c r="C471" s="11"/>
      <c r="D471" s="11"/>
      <c r="E471" s="2"/>
      <c r="F471" s="1"/>
      <c r="G471" s="11"/>
      <c r="H471" s="11"/>
      <c r="I471" s="2"/>
    </row>
    <row r="472" spans="2:9" x14ac:dyDescent="0.25">
      <c r="B472" s="1"/>
      <c r="C472" s="11"/>
      <c r="D472" s="11"/>
      <c r="E472" s="2"/>
      <c r="F472" s="1"/>
      <c r="G472" s="11"/>
      <c r="H472" s="11"/>
      <c r="I472" s="2"/>
    </row>
    <row r="473" spans="2:9" x14ac:dyDescent="0.25">
      <c r="B473" s="1"/>
      <c r="C473" s="11"/>
      <c r="D473" s="11"/>
      <c r="E473" s="2"/>
      <c r="F473" s="1"/>
      <c r="G473" s="11"/>
      <c r="H473" s="11"/>
      <c r="I473" s="2"/>
    </row>
    <row r="474" spans="2:9" x14ac:dyDescent="0.25">
      <c r="B474" s="1"/>
      <c r="C474" s="11"/>
      <c r="D474" s="11"/>
      <c r="E474" s="2"/>
      <c r="F474" s="1"/>
      <c r="G474" s="11"/>
      <c r="H474" s="11"/>
      <c r="I474" s="2"/>
    </row>
    <row r="475" spans="2:9" x14ac:dyDescent="0.25">
      <c r="B475" s="1"/>
      <c r="C475" s="11"/>
      <c r="D475" s="11"/>
      <c r="E475" s="2"/>
      <c r="F475" s="1"/>
      <c r="G475" s="11"/>
      <c r="H475" s="11"/>
      <c r="I475" s="2"/>
    </row>
    <row r="476" spans="2:9" x14ac:dyDescent="0.25">
      <c r="B476" s="1"/>
      <c r="C476" s="11"/>
      <c r="D476" s="11"/>
      <c r="E476" s="2"/>
      <c r="F476" s="1"/>
      <c r="G476" s="11"/>
      <c r="H476" s="11"/>
      <c r="I476" s="2"/>
    </row>
    <row r="477" spans="2:9" x14ac:dyDescent="0.25">
      <c r="B477" s="1"/>
      <c r="C477" s="11"/>
      <c r="D477" s="11"/>
      <c r="E477" s="2"/>
      <c r="F477" s="1"/>
      <c r="G477" s="11"/>
      <c r="H477" s="11"/>
      <c r="I477" s="2"/>
    </row>
    <row r="478" spans="2:9" x14ac:dyDescent="0.25">
      <c r="B478" s="1"/>
      <c r="C478" s="11"/>
      <c r="D478" s="11"/>
      <c r="E478" s="2"/>
      <c r="F478" s="1"/>
      <c r="G478" s="11"/>
      <c r="H478" s="11"/>
      <c r="I478" s="2"/>
    </row>
    <row r="479" spans="2:9" x14ac:dyDescent="0.25">
      <c r="B479" s="1"/>
      <c r="C479" s="11"/>
      <c r="D479" s="11"/>
      <c r="E479" s="2"/>
      <c r="F479" s="1"/>
      <c r="G479" s="11"/>
      <c r="H479" s="11"/>
      <c r="I479" s="2"/>
    </row>
    <row r="480" spans="2:9" x14ac:dyDescent="0.25">
      <c r="B480" s="1"/>
      <c r="C480" s="11"/>
      <c r="D480" s="11"/>
      <c r="E480" s="2"/>
      <c r="F480" s="1"/>
      <c r="G480" s="11"/>
      <c r="H480" s="11"/>
      <c r="I480" s="2"/>
    </row>
    <row r="481" spans="2:9" x14ac:dyDescent="0.25">
      <c r="B481" s="1"/>
      <c r="C481" s="11"/>
      <c r="D481" s="11"/>
      <c r="E481" s="2"/>
      <c r="F481" s="1"/>
      <c r="G481" s="11"/>
      <c r="H481" s="11"/>
      <c r="I481" s="2"/>
    </row>
    <row r="482" spans="2:9" x14ac:dyDescent="0.25">
      <c r="B482" s="1"/>
      <c r="C482" s="11"/>
      <c r="D482" s="11"/>
      <c r="E482" s="2"/>
      <c r="F482" s="1"/>
      <c r="G482" s="11"/>
      <c r="H482" s="11"/>
      <c r="I482" s="2"/>
    </row>
    <row r="483" spans="2:9" x14ac:dyDescent="0.25">
      <c r="B483" s="1"/>
      <c r="C483" s="11"/>
      <c r="D483" s="11"/>
      <c r="E483" s="2"/>
      <c r="F483" s="1"/>
      <c r="G483" s="11"/>
      <c r="H483" s="11"/>
      <c r="I483" s="2"/>
    </row>
    <row r="484" spans="2:9" x14ac:dyDescent="0.25">
      <c r="B484" s="1"/>
      <c r="C484" s="11"/>
      <c r="D484" s="11"/>
      <c r="E484" s="2"/>
      <c r="F484" s="1"/>
      <c r="G484" s="11"/>
      <c r="H484" s="11"/>
      <c r="I484" s="2"/>
    </row>
    <row r="485" spans="2:9" x14ac:dyDescent="0.25">
      <c r="B485" s="1"/>
      <c r="C485" s="11"/>
      <c r="D485" s="11"/>
      <c r="E485" s="2"/>
      <c r="F485" s="1"/>
      <c r="G485" s="11"/>
      <c r="H485" s="11"/>
      <c r="I485" s="2"/>
    </row>
    <row r="486" spans="2:9" x14ac:dyDescent="0.25">
      <c r="B486" s="1"/>
      <c r="C486" s="11"/>
      <c r="D486" s="11"/>
      <c r="E486" s="2"/>
      <c r="F486" s="1"/>
      <c r="G486" s="11"/>
      <c r="H486" s="11"/>
      <c r="I486" s="2"/>
    </row>
    <row r="487" spans="2:9" x14ac:dyDescent="0.25">
      <c r="B487" s="1"/>
      <c r="C487" s="11"/>
      <c r="D487" s="11"/>
      <c r="E487" s="2"/>
      <c r="F487" s="1"/>
      <c r="G487" s="11"/>
      <c r="H487" s="11"/>
      <c r="I487" s="2"/>
    </row>
    <row r="488" spans="2:9" x14ac:dyDescent="0.25">
      <c r="B488" s="1"/>
      <c r="C488" s="11"/>
      <c r="D488" s="11"/>
      <c r="E488" s="2"/>
      <c r="F488" s="1"/>
      <c r="G488" s="11"/>
      <c r="H488" s="11"/>
      <c r="I488" s="2"/>
    </row>
    <row r="489" spans="2:9" x14ac:dyDescent="0.25">
      <c r="B489" s="1"/>
      <c r="C489" s="11"/>
      <c r="D489" s="11"/>
      <c r="E489" s="2"/>
      <c r="F489" s="1"/>
      <c r="G489" s="11"/>
      <c r="H489" s="11"/>
      <c r="I489" s="2"/>
    </row>
    <row r="490" spans="2:9" x14ac:dyDescent="0.25">
      <c r="B490" s="1"/>
      <c r="C490" s="11"/>
      <c r="D490" s="11"/>
      <c r="E490" s="2"/>
      <c r="F490" s="1"/>
      <c r="G490" s="11"/>
      <c r="H490" s="11"/>
      <c r="I490" s="2"/>
    </row>
    <row r="491" spans="2:9" x14ac:dyDescent="0.25">
      <c r="B491" s="1"/>
      <c r="C491" s="11"/>
      <c r="D491" s="11"/>
      <c r="E491" s="2"/>
      <c r="F491" s="1"/>
      <c r="G491" s="11"/>
      <c r="H491" s="11"/>
      <c r="I491" s="2"/>
    </row>
    <row r="492" spans="2:9" x14ac:dyDescent="0.25">
      <c r="B492" s="1"/>
      <c r="C492" s="11"/>
      <c r="D492" s="11"/>
      <c r="E492" s="2"/>
      <c r="F492" s="1"/>
      <c r="G492" s="11"/>
      <c r="H492" s="11"/>
      <c r="I492" s="2"/>
    </row>
    <row r="493" spans="2:9" x14ac:dyDescent="0.25">
      <c r="B493" s="1"/>
      <c r="C493" s="11"/>
      <c r="D493" s="11"/>
      <c r="E493" s="2"/>
      <c r="F493" s="1"/>
      <c r="G493" s="11"/>
      <c r="H493" s="11"/>
      <c r="I493" s="2"/>
    </row>
    <row r="494" spans="2:9" x14ac:dyDescent="0.25">
      <c r="B494" s="1"/>
      <c r="C494" s="11"/>
      <c r="D494" s="11"/>
      <c r="E494" s="2"/>
      <c r="F494" s="1"/>
      <c r="G494" s="11"/>
      <c r="H494" s="11"/>
      <c r="I494" s="2"/>
    </row>
    <row r="495" spans="2:9" x14ac:dyDescent="0.25">
      <c r="B495" s="1"/>
      <c r="C495" s="11"/>
      <c r="D495" s="11"/>
      <c r="E495" s="2"/>
      <c r="F495" s="1"/>
      <c r="G495" s="11"/>
      <c r="H495" s="11"/>
      <c r="I495" s="2"/>
    </row>
    <row r="496" spans="2:9" x14ac:dyDescent="0.25">
      <c r="B496" s="1"/>
      <c r="C496" s="11"/>
      <c r="D496" s="11"/>
      <c r="E496" s="2"/>
      <c r="F496" s="1"/>
      <c r="G496" s="11"/>
      <c r="H496" s="11"/>
      <c r="I496" s="2"/>
    </row>
    <row r="497" spans="2:9" x14ac:dyDescent="0.25">
      <c r="B497" s="1"/>
      <c r="C497" s="11"/>
      <c r="D497" s="11"/>
      <c r="E497" s="2"/>
      <c r="F497" s="1"/>
      <c r="G497" s="11"/>
      <c r="H497" s="11"/>
      <c r="I497" s="2"/>
    </row>
    <row r="498" spans="2:9" x14ac:dyDescent="0.25">
      <c r="B498" s="1"/>
      <c r="C498" s="11"/>
      <c r="D498" s="11"/>
      <c r="E498" s="2"/>
      <c r="F498" s="1"/>
      <c r="G498" s="11"/>
      <c r="H498" s="11"/>
      <c r="I498" s="2"/>
    </row>
    <row r="499" spans="2:9" x14ac:dyDescent="0.25">
      <c r="B499" s="1"/>
      <c r="C499" s="11"/>
      <c r="D499" s="11"/>
      <c r="E499" s="2"/>
      <c r="F499" s="1"/>
      <c r="G499" s="11"/>
      <c r="H499" s="11"/>
      <c r="I499" s="2"/>
    </row>
    <row r="500" spans="2:9" x14ac:dyDescent="0.25">
      <c r="B500" s="1"/>
      <c r="C500" s="11"/>
      <c r="D500" s="11"/>
      <c r="E500" s="2"/>
      <c r="F500" s="1"/>
      <c r="G500" s="11"/>
      <c r="H500" s="11"/>
      <c r="I500" s="2"/>
    </row>
    <row r="501" spans="2:9" x14ac:dyDescent="0.25">
      <c r="B501" s="1"/>
      <c r="C501" s="11"/>
      <c r="D501" s="11"/>
      <c r="E501" s="2"/>
      <c r="F501" s="1"/>
      <c r="G501" s="11"/>
      <c r="H501" s="11"/>
      <c r="I501" s="2"/>
    </row>
    <row r="502" spans="2:9" x14ac:dyDescent="0.25">
      <c r="B502" s="1"/>
      <c r="C502" s="11"/>
      <c r="D502" s="11"/>
      <c r="E502" s="2"/>
      <c r="F502" s="1"/>
      <c r="G502" s="11"/>
      <c r="H502" s="11"/>
      <c r="I502" s="2"/>
    </row>
    <row r="503" spans="2:9" x14ac:dyDescent="0.25">
      <c r="B503" s="1"/>
      <c r="C503" s="11"/>
      <c r="D503" s="11"/>
      <c r="E503" s="2"/>
      <c r="F503" s="1"/>
      <c r="G503" s="11"/>
      <c r="H503" s="11"/>
      <c r="I503" s="2"/>
    </row>
    <row r="504" spans="2:9" x14ac:dyDescent="0.25">
      <c r="B504" s="1"/>
      <c r="C504" s="11"/>
      <c r="D504" s="11"/>
      <c r="E504" s="2"/>
      <c r="F504" s="1"/>
      <c r="G504" s="11"/>
      <c r="H504" s="11"/>
      <c r="I504" s="2"/>
    </row>
    <row r="505" spans="2:9" x14ac:dyDescent="0.25">
      <c r="B505" s="1"/>
      <c r="C505" s="11"/>
      <c r="D505" s="11"/>
      <c r="E505" s="2"/>
      <c r="F505" s="1"/>
      <c r="G505" s="11"/>
      <c r="H505" s="11"/>
      <c r="I505" s="2"/>
    </row>
    <row r="506" spans="2:9" x14ac:dyDescent="0.25">
      <c r="B506" s="1"/>
      <c r="C506" s="11"/>
      <c r="D506" s="11"/>
      <c r="E506" s="2"/>
      <c r="F506" s="1"/>
      <c r="G506" s="11"/>
      <c r="H506" s="11"/>
      <c r="I506" s="2"/>
    </row>
    <row r="507" spans="2:9" x14ac:dyDescent="0.25">
      <c r="B507" s="1"/>
      <c r="C507" s="11"/>
      <c r="D507" s="11"/>
      <c r="E507" s="2"/>
      <c r="F507" s="1"/>
      <c r="G507" s="11"/>
      <c r="H507" s="11"/>
      <c r="I507" s="2"/>
    </row>
    <row r="508" spans="2:9" x14ac:dyDescent="0.25">
      <c r="B508" s="1"/>
      <c r="C508" s="11"/>
      <c r="D508" s="11"/>
      <c r="E508" s="2"/>
      <c r="F508" s="1"/>
      <c r="G508" s="11"/>
      <c r="H508" s="11"/>
      <c r="I508" s="2"/>
    </row>
    <row r="509" spans="2:9" x14ac:dyDescent="0.25">
      <c r="B509" s="1"/>
      <c r="C509" s="11"/>
      <c r="D509" s="11"/>
      <c r="E509" s="2"/>
      <c r="F509" s="1"/>
      <c r="G509" s="11"/>
      <c r="H509" s="11"/>
      <c r="I509" s="2"/>
    </row>
    <row r="510" spans="2:9" x14ac:dyDescent="0.25">
      <c r="B510" s="1"/>
      <c r="C510" s="11"/>
      <c r="D510" s="11"/>
      <c r="E510" s="2"/>
      <c r="F510" s="1"/>
      <c r="G510" s="11"/>
      <c r="H510" s="11"/>
      <c r="I510" s="2"/>
    </row>
    <row r="511" spans="2:9" x14ac:dyDescent="0.25">
      <c r="B511" s="1"/>
      <c r="C511" s="11"/>
      <c r="D511" s="11"/>
      <c r="E511" s="2"/>
      <c r="F511" s="1"/>
      <c r="G511" s="11"/>
      <c r="H511" s="11"/>
      <c r="I511" s="2"/>
    </row>
    <row r="512" spans="2:9" x14ac:dyDescent="0.25">
      <c r="B512" s="1"/>
      <c r="C512" s="11"/>
      <c r="D512" s="11"/>
      <c r="E512" s="2"/>
      <c r="F512" s="1"/>
      <c r="G512" s="11"/>
      <c r="H512" s="11"/>
      <c r="I512" s="2"/>
    </row>
    <row r="513" spans="2:9" x14ac:dyDescent="0.25">
      <c r="B513" s="1"/>
      <c r="C513" s="11"/>
      <c r="D513" s="11"/>
      <c r="E513" s="2"/>
      <c r="F513" s="1"/>
      <c r="G513" s="11"/>
      <c r="H513" s="11"/>
      <c r="I513" s="2"/>
    </row>
    <row r="514" spans="2:9" x14ac:dyDescent="0.25">
      <c r="B514" s="1"/>
      <c r="C514" s="11"/>
      <c r="D514" s="11"/>
      <c r="E514" s="2"/>
      <c r="F514" s="1"/>
      <c r="G514" s="11"/>
      <c r="H514" s="11"/>
      <c r="I514" s="2"/>
    </row>
    <row r="515" spans="2:9" x14ac:dyDescent="0.25">
      <c r="B515" s="1"/>
      <c r="C515" s="11"/>
      <c r="D515" s="11"/>
      <c r="E515" s="2"/>
      <c r="F515" s="1"/>
      <c r="G515" s="11"/>
      <c r="H515" s="11"/>
      <c r="I515" s="2"/>
    </row>
    <row r="516" spans="2:9" x14ac:dyDescent="0.25">
      <c r="B516" s="1"/>
      <c r="C516" s="11"/>
      <c r="D516" s="11"/>
      <c r="E516" s="2"/>
      <c r="F516" s="1"/>
      <c r="G516" s="11"/>
      <c r="H516" s="11"/>
      <c r="I516" s="2"/>
    </row>
    <row r="517" spans="2:9" x14ac:dyDescent="0.25">
      <c r="B517" s="1"/>
      <c r="C517" s="11"/>
      <c r="D517" s="11"/>
      <c r="E517" s="2"/>
      <c r="F517" s="1"/>
      <c r="G517" s="11"/>
      <c r="H517" s="11"/>
      <c r="I517" s="2"/>
    </row>
    <row r="518" spans="2:9" x14ac:dyDescent="0.25">
      <c r="B518" s="1"/>
      <c r="C518" s="11"/>
      <c r="D518" s="11"/>
      <c r="E518" s="2"/>
      <c r="F518" s="1"/>
      <c r="G518" s="11"/>
      <c r="H518" s="11"/>
      <c r="I518" s="2"/>
    </row>
    <row r="519" spans="2:9" x14ac:dyDescent="0.25">
      <c r="B519" s="1"/>
      <c r="C519" s="11"/>
      <c r="D519" s="11"/>
      <c r="E519" s="2"/>
      <c r="F519" s="1"/>
      <c r="G519" s="11"/>
      <c r="H519" s="11"/>
      <c r="I519" s="2"/>
    </row>
    <row r="520" spans="2:9" x14ac:dyDescent="0.25">
      <c r="B520" s="1"/>
      <c r="C520" s="11"/>
      <c r="D520" s="11"/>
      <c r="E520" s="2"/>
      <c r="F520" s="1"/>
      <c r="G520" s="11"/>
      <c r="H520" s="11"/>
      <c r="I520" s="2"/>
    </row>
    <row r="521" spans="2:9" x14ac:dyDescent="0.25">
      <c r="B521" s="1"/>
      <c r="C521" s="11"/>
      <c r="D521" s="11"/>
      <c r="E521" s="2"/>
      <c r="F521" s="1"/>
      <c r="G521" s="11"/>
      <c r="H521" s="11"/>
      <c r="I521" s="2"/>
    </row>
    <row r="522" spans="2:9" x14ac:dyDescent="0.25">
      <c r="B522" s="1"/>
      <c r="C522" s="11"/>
      <c r="D522" s="11"/>
      <c r="E522" s="2"/>
      <c r="F522" s="1"/>
      <c r="G522" s="11"/>
      <c r="H522" s="11"/>
      <c r="I522" s="2"/>
    </row>
    <row r="523" spans="2:9" x14ac:dyDescent="0.25">
      <c r="B523" s="1"/>
      <c r="C523" s="11"/>
      <c r="D523" s="11"/>
      <c r="E523" s="2"/>
      <c r="F523" s="1"/>
      <c r="G523" s="11"/>
      <c r="H523" s="11"/>
      <c r="I523" s="2"/>
    </row>
    <row r="524" spans="2:9" x14ac:dyDescent="0.25">
      <c r="B524" s="1"/>
      <c r="C524" s="11"/>
      <c r="D524" s="11"/>
      <c r="E524" s="2"/>
      <c r="F524" s="1"/>
      <c r="G524" s="11"/>
      <c r="H524" s="11"/>
      <c r="I524" s="2"/>
    </row>
    <row r="525" spans="2:9" x14ac:dyDescent="0.25">
      <c r="B525" s="1"/>
      <c r="C525" s="11"/>
      <c r="D525" s="11"/>
      <c r="E525" s="2"/>
      <c r="F525" s="1"/>
      <c r="G525" s="11"/>
      <c r="H525" s="11"/>
      <c r="I525" s="2"/>
    </row>
    <row r="526" spans="2:9" x14ac:dyDescent="0.25">
      <c r="B526" s="1"/>
      <c r="C526" s="11"/>
      <c r="D526" s="11"/>
      <c r="E526" s="2"/>
      <c r="F526" s="1"/>
      <c r="G526" s="11"/>
      <c r="H526" s="11"/>
      <c r="I526" s="2"/>
    </row>
    <row r="527" spans="2:9" x14ac:dyDescent="0.25">
      <c r="B527" s="1"/>
      <c r="C527" s="11"/>
      <c r="D527" s="11"/>
      <c r="E527" s="2"/>
      <c r="F527" s="1"/>
      <c r="G527" s="11"/>
      <c r="H527" s="11"/>
      <c r="I527" s="2"/>
    </row>
    <row r="528" spans="2:9" x14ac:dyDescent="0.25">
      <c r="B528" s="1"/>
      <c r="C528" s="11"/>
      <c r="D528" s="11"/>
      <c r="E528" s="2"/>
      <c r="F528" s="1"/>
      <c r="G528" s="11"/>
      <c r="H528" s="11"/>
      <c r="I528" s="2"/>
    </row>
    <row r="529" spans="2:9" x14ac:dyDescent="0.25">
      <c r="B529" s="1"/>
      <c r="C529" s="11"/>
      <c r="D529" s="11"/>
      <c r="E529" s="2"/>
      <c r="F529" s="1"/>
      <c r="G529" s="11"/>
      <c r="H529" s="11"/>
      <c r="I529" s="2"/>
    </row>
    <row r="530" spans="2:9" x14ac:dyDescent="0.25">
      <c r="B530" s="1"/>
      <c r="C530" s="11"/>
      <c r="D530" s="11"/>
      <c r="E530" s="2"/>
      <c r="F530" s="1"/>
      <c r="G530" s="11"/>
      <c r="H530" s="11"/>
      <c r="I530" s="2"/>
    </row>
    <row r="531" spans="2:9" x14ac:dyDescent="0.25">
      <c r="B531" s="1"/>
      <c r="C531" s="11"/>
      <c r="D531" s="11"/>
      <c r="E531" s="2"/>
      <c r="F531" s="1"/>
      <c r="G531" s="11"/>
      <c r="H531" s="11"/>
      <c r="I531" s="2"/>
    </row>
    <row r="532" spans="2:9" x14ac:dyDescent="0.25">
      <c r="B532" s="1"/>
      <c r="C532" s="11"/>
      <c r="D532" s="11"/>
      <c r="E532" s="2"/>
      <c r="F532" s="1"/>
      <c r="G532" s="11"/>
      <c r="H532" s="11"/>
      <c r="I532" s="2"/>
    </row>
    <row r="533" spans="2:9" x14ac:dyDescent="0.25">
      <c r="B533" s="1"/>
      <c r="C533" s="11"/>
      <c r="D533" s="11"/>
      <c r="E533" s="2"/>
      <c r="F533" s="1"/>
      <c r="G533" s="11"/>
      <c r="H533" s="11"/>
      <c r="I533" s="2"/>
    </row>
    <row r="534" spans="2:9" x14ac:dyDescent="0.25">
      <c r="B534" s="1"/>
      <c r="C534" s="11"/>
      <c r="D534" s="11"/>
      <c r="E534" s="2"/>
      <c r="F534" s="1"/>
      <c r="G534" s="11"/>
      <c r="H534" s="11"/>
      <c r="I534" s="2"/>
    </row>
    <row r="535" spans="2:9" x14ac:dyDescent="0.25">
      <c r="B535" s="1"/>
      <c r="C535" s="11"/>
      <c r="D535" s="11"/>
      <c r="E535" s="2"/>
      <c r="F535" s="1"/>
      <c r="G535" s="11"/>
      <c r="H535" s="11"/>
      <c r="I535" s="2"/>
    </row>
    <row r="536" spans="2:9" x14ac:dyDescent="0.25">
      <c r="B536" s="1"/>
      <c r="C536" s="11"/>
      <c r="D536" s="11"/>
      <c r="E536" s="2"/>
      <c r="F536" s="1"/>
      <c r="G536" s="11"/>
      <c r="H536" s="11"/>
      <c r="I536" s="2"/>
    </row>
    <row r="537" spans="2:9" x14ac:dyDescent="0.25">
      <c r="B537" s="1"/>
      <c r="C537" s="11"/>
      <c r="D537" s="11"/>
      <c r="E537" s="2"/>
      <c r="F537" s="1"/>
      <c r="G537" s="11"/>
      <c r="H537" s="11"/>
      <c r="I537" s="2"/>
    </row>
    <row r="538" spans="2:9" x14ac:dyDescent="0.25">
      <c r="B538" s="1"/>
      <c r="C538" s="11"/>
      <c r="D538" s="11"/>
      <c r="E538" s="2"/>
      <c r="F538" s="1"/>
      <c r="G538" s="11"/>
      <c r="H538" s="11"/>
      <c r="I538" s="2"/>
    </row>
    <row r="539" spans="2:9" x14ac:dyDescent="0.25">
      <c r="B539" s="1"/>
      <c r="C539" s="11"/>
      <c r="D539" s="11"/>
      <c r="E539" s="2"/>
      <c r="F539" s="1"/>
      <c r="G539" s="11"/>
      <c r="H539" s="11"/>
      <c r="I539" s="2"/>
    </row>
    <row r="540" spans="2:9" x14ac:dyDescent="0.25">
      <c r="B540" s="1"/>
      <c r="C540" s="11"/>
      <c r="D540" s="11"/>
      <c r="E540" s="2"/>
      <c r="F540" s="1"/>
      <c r="G540" s="11"/>
      <c r="H540" s="11"/>
      <c r="I540" s="2"/>
    </row>
    <row r="541" spans="2:9" x14ac:dyDescent="0.25">
      <c r="B541" s="1"/>
      <c r="C541" s="11"/>
      <c r="D541" s="11"/>
      <c r="E541" s="2"/>
      <c r="F541" s="1"/>
      <c r="G541" s="11"/>
      <c r="H541" s="11"/>
      <c r="I541" s="2"/>
    </row>
    <row r="542" spans="2:9" x14ac:dyDescent="0.25">
      <c r="B542" s="1"/>
      <c r="C542" s="11"/>
      <c r="D542" s="11"/>
      <c r="E542" s="2"/>
      <c r="F542" s="1"/>
      <c r="G542" s="11"/>
      <c r="H542" s="11"/>
      <c r="I542" s="2"/>
    </row>
    <row r="543" spans="2:9" x14ac:dyDescent="0.25">
      <c r="B543" s="1"/>
      <c r="C543" s="11"/>
      <c r="D543" s="11"/>
      <c r="E543" s="2"/>
      <c r="F543" s="1"/>
      <c r="G543" s="11"/>
      <c r="H543" s="11"/>
      <c r="I543" s="2"/>
    </row>
    <row r="544" spans="2:9" x14ac:dyDescent="0.25">
      <c r="B544" s="1"/>
      <c r="C544" s="11"/>
      <c r="D544" s="11"/>
      <c r="E544" s="2"/>
      <c r="F544" s="1"/>
      <c r="G544" s="11"/>
      <c r="H544" s="11"/>
      <c r="I544" s="2"/>
    </row>
    <row r="545" spans="2:9" x14ac:dyDescent="0.25">
      <c r="B545" s="1"/>
      <c r="C545" s="11"/>
      <c r="D545" s="11"/>
      <c r="E545" s="2"/>
      <c r="F545" s="1"/>
      <c r="G545" s="11"/>
      <c r="H545" s="11"/>
      <c r="I545" s="2"/>
    </row>
    <row r="546" spans="2:9" x14ac:dyDescent="0.25">
      <c r="B546" s="1"/>
      <c r="C546" s="11"/>
      <c r="D546" s="11"/>
      <c r="E546" s="2"/>
      <c r="F546" s="1"/>
      <c r="G546" s="11"/>
      <c r="H546" s="11"/>
      <c r="I546" s="2"/>
    </row>
    <row r="547" spans="2:9" x14ac:dyDescent="0.25">
      <c r="B547" s="1"/>
      <c r="C547" s="11"/>
      <c r="D547" s="11"/>
      <c r="E547" s="2"/>
      <c r="F547" s="1"/>
      <c r="G547" s="11"/>
      <c r="H547" s="11"/>
      <c r="I547" s="2"/>
    </row>
    <row r="548" spans="2:9" x14ac:dyDescent="0.25">
      <c r="B548" s="1"/>
      <c r="C548" s="11"/>
      <c r="D548" s="11"/>
      <c r="E548" s="2"/>
      <c r="F548" s="1"/>
      <c r="G548" s="11"/>
      <c r="H548" s="11"/>
      <c r="I548" s="2"/>
    </row>
    <row r="549" spans="2:9" x14ac:dyDescent="0.25">
      <c r="B549" s="1"/>
      <c r="C549" s="11"/>
      <c r="D549" s="11"/>
      <c r="E549" s="2"/>
      <c r="F549" s="1"/>
      <c r="G549" s="11"/>
      <c r="H549" s="11"/>
      <c r="I549" s="2"/>
    </row>
    <row r="550" spans="2:9" x14ac:dyDescent="0.25">
      <c r="B550" s="1"/>
      <c r="C550" s="11"/>
      <c r="D550" s="11"/>
      <c r="E550" s="2"/>
      <c r="F550" s="1"/>
      <c r="G550" s="11"/>
      <c r="H550" s="11"/>
      <c r="I550" s="2"/>
    </row>
    <row r="551" spans="2:9" x14ac:dyDescent="0.25">
      <c r="B551" s="1"/>
      <c r="C551" s="11"/>
      <c r="D551" s="11"/>
      <c r="E551" s="2"/>
      <c r="F551" s="1"/>
      <c r="G551" s="11"/>
      <c r="H551" s="11"/>
      <c r="I551" s="2"/>
    </row>
    <row r="552" spans="2:9" x14ac:dyDescent="0.25">
      <c r="B552" s="1"/>
      <c r="C552" s="11"/>
      <c r="D552" s="11"/>
      <c r="E552" s="2"/>
      <c r="F552" s="1"/>
      <c r="G552" s="11"/>
      <c r="H552" s="11"/>
      <c r="I552" s="2"/>
    </row>
    <row r="553" spans="2:9" x14ac:dyDescent="0.25">
      <c r="B553" s="1"/>
      <c r="C553" s="11"/>
      <c r="D553" s="11"/>
      <c r="E553" s="2"/>
      <c r="F553" s="1"/>
      <c r="G553" s="11"/>
      <c r="H553" s="11"/>
      <c r="I553" s="2"/>
    </row>
    <row r="554" spans="2:9" x14ac:dyDescent="0.25">
      <c r="B554" s="1"/>
      <c r="C554" s="11"/>
      <c r="D554" s="11"/>
      <c r="E554" s="2"/>
      <c r="F554" s="1"/>
      <c r="G554" s="11"/>
      <c r="H554" s="11"/>
      <c r="I554" s="2"/>
    </row>
    <row r="555" spans="2:9" x14ac:dyDescent="0.25">
      <c r="B555" s="1"/>
      <c r="C555" s="11"/>
      <c r="D555" s="11"/>
      <c r="E555" s="2"/>
      <c r="F555" s="1"/>
      <c r="G555" s="11"/>
      <c r="H555" s="11"/>
      <c r="I555" s="2"/>
    </row>
    <row r="556" spans="2:9" x14ac:dyDescent="0.25">
      <c r="B556" s="1"/>
      <c r="C556" s="11"/>
      <c r="D556" s="11"/>
      <c r="E556" s="2"/>
      <c r="F556" s="1"/>
      <c r="G556" s="11"/>
      <c r="H556" s="11"/>
      <c r="I556" s="2"/>
    </row>
    <row r="557" spans="2:9" x14ac:dyDescent="0.25">
      <c r="B557" s="1"/>
      <c r="C557" s="11"/>
      <c r="D557" s="11"/>
      <c r="E557" s="2"/>
      <c r="F557" s="1"/>
      <c r="G557" s="11"/>
      <c r="H557" s="11"/>
      <c r="I557" s="2"/>
    </row>
    <row r="558" spans="2:9" x14ac:dyDescent="0.25">
      <c r="B558" s="1"/>
      <c r="C558" s="11"/>
      <c r="D558" s="11"/>
      <c r="E558" s="2"/>
      <c r="F558" s="1"/>
      <c r="G558" s="11"/>
      <c r="H558" s="11"/>
      <c r="I558" s="2"/>
    </row>
    <row r="559" spans="2:9" x14ac:dyDescent="0.25">
      <c r="B559" s="1"/>
      <c r="C559" s="11"/>
      <c r="D559" s="11"/>
      <c r="E559" s="2"/>
      <c r="F559" s="1"/>
      <c r="G559" s="11"/>
      <c r="H559" s="11"/>
      <c r="I559" s="2"/>
    </row>
    <row r="560" spans="2:9" x14ac:dyDescent="0.25">
      <c r="B560" s="1"/>
      <c r="C560" s="11"/>
      <c r="D560" s="11"/>
      <c r="E560" s="2"/>
      <c r="F560" s="1"/>
      <c r="G560" s="11"/>
      <c r="H560" s="11"/>
      <c r="I560" s="2"/>
    </row>
    <row r="561" spans="2:9" x14ac:dyDescent="0.25">
      <c r="B561" s="1"/>
      <c r="C561" s="11"/>
      <c r="D561" s="11"/>
      <c r="E561" s="2"/>
      <c r="F561" s="1"/>
      <c r="G561" s="11"/>
      <c r="H561" s="11"/>
      <c r="I561" s="2"/>
    </row>
    <row r="562" spans="2:9" x14ac:dyDescent="0.25">
      <c r="B562" s="1"/>
      <c r="C562" s="11"/>
      <c r="D562" s="11"/>
      <c r="E562" s="2"/>
      <c r="F562" s="1"/>
      <c r="G562" s="11"/>
      <c r="H562" s="11"/>
      <c r="I562" s="2"/>
    </row>
    <row r="563" spans="2:9" x14ac:dyDescent="0.25">
      <c r="B563" s="1"/>
      <c r="C563" s="11"/>
      <c r="D563" s="11"/>
      <c r="E563" s="2"/>
      <c r="F563" s="1"/>
      <c r="G563" s="11"/>
      <c r="H563" s="11"/>
      <c r="I563" s="2"/>
    </row>
    <row r="564" spans="2:9" x14ac:dyDescent="0.25">
      <c r="B564" s="1"/>
      <c r="C564" s="11"/>
      <c r="D564" s="11"/>
      <c r="E564" s="2"/>
      <c r="F564" s="1"/>
      <c r="G564" s="11"/>
      <c r="H564" s="11"/>
      <c r="I564" s="2"/>
    </row>
    <row r="565" spans="2:9" x14ac:dyDescent="0.25">
      <c r="B565" s="1"/>
      <c r="C565" s="11"/>
      <c r="D565" s="11"/>
      <c r="E565" s="2"/>
      <c r="F565" s="1"/>
      <c r="G565" s="11"/>
      <c r="H565" s="11"/>
      <c r="I565" s="2"/>
    </row>
    <row r="566" spans="2:9" x14ac:dyDescent="0.25">
      <c r="B566" s="1"/>
      <c r="C566" s="11"/>
      <c r="D566" s="11"/>
      <c r="E566" s="2"/>
      <c r="F566" s="1"/>
      <c r="G566" s="11"/>
      <c r="H566" s="11"/>
      <c r="I566" s="2"/>
    </row>
    <row r="567" spans="2:9" x14ac:dyDescent="0.25">
      <c r="B567" s="1"/>
      <c r="C567" s="11"/>
      <c r="D567" s="11"/>
      <c r="E567" s="2"/>
      <c r="F567" s="1"/>
      <c r="G567" s="11"/>
      <c r="H567" s="11"/>
      <c r="I567" s="2"/>
    </row>
    <row r="568" spans="2:9" x14ac:dyDescent="0.25">
      <c r="B568" s="1"/>
      <c r="C568" s="11"/>
      <c r="D568" s="11"/>
      <c r="E568" s="2"/>
      <c r="F568" s="1"/>
      <c r="G568" s="11"/>
      <c r="H568" s="11"/>
      <c r="I568" s="2"/>
    </row>
    <row r="569" spans="2:9" x14ac:dyDescent="0.25">
      <c r="B569" s="1"/>
      <c r="C569" s="11"/>
      <c r="D569" s="11"/>
      <c r="E569" s="2"/>
      <c r="F569" s="1"/>
      <c r="G569" s="11"/>
      <c r="H569" s="11"/>
      <c r="I569" s="2"/>
    </row>
    <row r="570" spans="2:9" x14ac:dyDescent="0.25">
      <c r="B570" s="1"/>
      <c r="C570" s="11"/>
      <c r="D570" s="11"/>
      <c r="E570" s="2"/>
      <c r="F570" s="1"/>
      <c r="G570" s="11"/>
      <c r="H570" s="11"/>
      <c r="I570" s="2"/>
    </row>
    <row r="571" spans="2:9" x14ac:dyDescent="0.25">
      <c r="B571" s="1"/>
      <c r="C571" s="11"/>
      <c r="D571" s="11"/>
      <c r="E571" s="2"/>
      <c r="F571" s="1"/>
      <c r="G571" s="11"/>
      <c r="H571" s="11"/>
      <c r="I571" s="2"/>
    </row>
    <row r="572" spans="2:9" x14ac:dyDescent="0.25">
      <c r="B572" s="1"/>
      <c r="C572" s="11"/>
      <c r="D572" s="11"/>
      <c r="E572" s="2"/>
      <c r="F572" s="1"/>
      <c r="G572" s="11"/>
      <c r="H572" s="11"/>
      <c r="I572" s="2"/>
    </row>
    <row r="573" spans="2:9" x14ac:dyDescent="0.25">
      <c r="B573" s="1"/>
      <c r="C573" s="11"/>
      <c r="D573" s="11"/>
      <c r="E573" s="2"/>
      <c r="F573" s="1"/>
      <c r="G573" s="11"/>
      <c r="H573" s="11"/>
      <c r="I573" s="2"/>
    </row>
    <row r="574" spans="2:9" x14ac:dyDescent="0.25">
      <c r="B574" s="1"/>
      <c r="C574" s="11"/>
      <c r="D574" s="11"/>
      <c r="E574" s="2"/>
      <c r="F574" s="1"/>
      <c r="G574" s="11"/>
      <c r="H574" s="11"/>
      <c r="I574" s="2"/>
    </row>
    <row r="575" spans="2:9" x14ac:dyDescent="0.25">
      <c r="B575" s="1"/>
      <c r="C575" s="11"/>
      <c r="D575" s="11"/>
      <c r="E575" s="2"/>
      <c r="F575" s="1"/>
      <c r="G575" s="11"/>
      <c r="H575" s="11"/>
      <c r="I575" s="2"/>
    </row>
    <row r="576" spans="2:9" x14ac:dyDescent="0.25">
      <c r="B576" s="1"/>
      <c r="C576" s="11"/>
      <c r="D576" s="11"/>
      <c r="E576" s="2"/>
      <c r="F576" s="1"/>
      <c r="G576" s="11"/>
      <c r="H576" s="11"/>
      <c r="I576" s="2"/>
    </row>
    <row r="577" spans="2:9" x14ac:dyDescent="0.25">
      <c r="B577" s="1"/>
      <c r="C577" s="11"/>
      <c r="D577" s="11"/>
      <c r="E577" s="2"/>
      <c r="F577" s="1"/>
      <c r="G577" s="11"/>
      <c r="H577" s="11"/>
      <c r="I577" s="2"/>
    </row>
    <row r="578" spans="2:9" x14ac:dyDescent="0.25">
      <c r="B578" s="1"/>
      <c r="C578" s="11"/>
      <c r="D578" s="11"/>
      <c r="E578" s="2"/>
      <c r="F578" s="1"/>
      <c r="G578" s="11"/>
      <c r="H578" s="11"/>
      <c r="I578" s="2"/>
    </row>
    <row r="579" spans="2:9" x14ac:dyDescent="0.25">
      <c r="B579" s="1"/>
      <c r="C579" s="11"/>
      <c r="D579" s="11"/>
      <c r="E579" s="2"/>
      <c r="F579" s="1"/>
      <c r="G579" s="11"/>
      <c r="H579" s="11"/>
      <c r="I579" s="2"/>
    </row>
    <row r="580" spans="2:9" x14ac:dyDescent="0.25">
      <c r="B580" s="1"/>
      <c r="C580" s="11"/>
      <c r="D580" s="11"/>
      <c r="E580" s="2"/>
      <c r="F580" s="1"/>
      <c r="G580" s="11"/>
      <c r="H580" s="11"/>
      <c r="I580" s="2"/>
    </row>
    <row r="581" spans="2:9" x14ac:dyDescent="0.25">
      <c r="B581" s="1"/>
      <c r="C581" s="11"/>
      <c r="D581" s="11"/>
      <c r="E581" s="2"/>
      <c r="F581" s="1"/>
      <c r="G581" s="11"/>
      <c r="H581" s="11"/>
      <c r="I581" s="2"/>
    </row>
    <row r="582" spans="2:9" x14ac:dyDescent="0.25">
      <c r="B582" s="1"/>
      <c r="C582" s="11"/>
      <c r="D582" s="11"/>
      <c r="E582" s="2"/>
      <c r="F582" s="1"/>
      <c r="G582" s="11"/>
      <c r="H582" s="11"/>
      <c r="I582" s="2"/>
    </row>
    <row r="583" spans="2:9" x14ac:dyDescent="0.25">
      <c r="B583" s="1"/>
      <c r="C583" s="11"/>
      <c r="D583" s="11"/>
      <c r="E583" s="2"/>
      <c r="F583" s="1"/>
      <c r="G583" s="11"/>
      <c r="H583" s="11"/>
      <c r="I583" s="2"/>
    </row>
    <row r="584" spans="2:9" x14ac:dyDescent="0.25">
      <c r="B584" s="1"/>
      <c r="C584" s="11"/>
      <c r="D584" s="11"/>
      <c r="E584" s="2"/>
      <c r="F584" s="1"/>
      <c r="G584" s="11"/>
      <c r="H584" s="11"/>
      <c r="I584" s="2"/>
    </row>
    <row r="585" spans="2:9" x14ac:dyDescent="0.25">
      <c r="B585" s="1"/>
      <c r="C585" s="11"/>
      <c r="D585" s="11"/>
      <c r="E585" s="2"/>
      <c r="F585" s="1"/>
      <c r="G585" s="11"/>
      <c r="H585" s="11"/>
      <c r="I585" s="2"/>
    </row>
    <row r="586" spans="2:9" x14ac:dyDescent="0.25">
      <c r="B586" s="1"/>
      <c r="C586" s="11"/>
      <c r="D586" s="11"/>
      <c r="E586" s="2"/>
      <c r="F586" s="1"/>
      <c r="G586" s="11"/>
      <c r="H586" s="11"/>
      <c r="I586" s="2"/>
    </row>
    <row r="587" spans="2:9" x14ac:dyDescent="0.25">
      <c r="B587" s="1"/>
      <c r="C587" s="11"/>
      <c r="D587" s="11"/>
      <c r="E587" s="2"/>
      <c r="F587" s="1"/>
      <c r="G587" s="11"/>
      <c r="H587" s="11"/>
      <c r="I587" s="2"/>
    </row>
    <row r="588" spans="2:9" x14ac:dyDescent="0.25">
      <c r="B588" s="1"/>
      <c r="C588" s="11"/>
      <c r="D588" s="11"/>
      <c r="E588" s="2"/>
      <c r="F588" s="1"/>
      <c r="G588" s="11"/>
      <c r="H588" s="11"/>
      <c r="I588" s="2"/>
    </row>
    <row r="589" spans="2:9" x14ac:dyDescent="0.25">
      <c r="B589" s="1"/>
      <c r="C589" s="11"/>
      <c r="D589" s="11"/>
      <c r="E589" s="2"/>
      <c r="F589" s="1"/>
      <c r="G589" s="11"/>
      <c r="H589" s="11"/>
      <c r="I589" s="2"/>
    </row>
    <row r="590" spans="2:9" x14ac:dyDescent="0.25">
      <c r="B590" s="1"/>
      <c r="C590" s="11"/>
      <c r="D590" s="11"/>
      <c r="E590" s="2"/>
      <c r="F590" s="1"/>
      <c r="G590" s="11"/>
      <c r="H590" s="11"/>
      <c r="I590" s="2"/>
    </row>
    <row r="591" spans="2:9" x14ac:dyDescent="0.25">
      <c r="B591" s="1"/>
      <c r="C591" s="11"/>
      <c r="D591" s="11"/>
      <c r="E591" s="2"/>
      <c r="F591" s="1"/>
      <c r="G591" s="11"/>
      <c r="H591" s="11"/>
      <c r="I591" s="2"/>
    </row>
    <row r="592" spans="2:9" x14ac:dyDescent="0.25">
      <c r="B592" s="1"/>
      <c r="C592" s="11"/>
      <c r="D592" s="11"/>
      <c r="E592" s="2"/>
      <c r="F592" s="1"/>
      <c r="G592" s="11"/>
      <c r="H592" s="11"/>
      <c r="I592" s="2"/>
    </row>
    <row r="593" spans="2:9" x14ac:dyDescent="0.25">
      <c r="B593" s="1"/>
      <c r="C593" s="11"/>
      <c r="D593" s="11"/>
      <c r="E593" s="2"/>
      <c r="F593" s="1"/>
      <c r="G593" s="11"/>
      <c r="H593" s="11"/>
      <c r="I593" s="2"/>
    </row>
    <row r="594" spans="2:9" x14ac:dyDescent="0.25">
      <c r="B594" s="1"/>
      <c r="C594" s="11"/>
      <c r="D594" s="11"/>
      <c r="E594" s="2"/>
      <c r="F594" s="1"/>
      <c r="G594" s="11"/>
      <c r="H594" s="11"/>
      <c r="I594" s="2"/>
    </row>
    <row r="595" spans="2:9" x14ac:dyDescent="0.25">
      <c r="B595" s="1"/>
      <c r="C595" s="11"/>
      <c r="D595" s="11"/>
      <c r="E595" s="2"/>
      <c r="F595" s="1"/>
      <c r="G595" s="11"/>
      <c r="H595" s="11"/>
      <c r="I595" s="2"/>
    </row>
    <row r="596" spans="2:9" x14ac:dyDescent="0.25">
      <c r="B596" s="1"/>
      <c r="C596" s="11"/>
      <c r="D596" s="11"/>
      <c r="E596" s="2"/>
      <c r="F596" s="1"/>
      <c r="G596" s="11"/>
      <c r="H596" s="11"/>
      <c r="I596" s="2"/>
    </row>
    <row r="597" spans="2:9" x14ac:dyDescent="0.25">
      <c r="B597" s="1"/>
      <c r="C597" s="11"/>
      <c r="D597" s="11"/>
      <c r="E597" s="2"/>
      <c r="F597" s="1"/>
      <c r="G597" s="11"/>
      <c r="H597" s="11"/>
      <c r="I597" s="2"/>
    </row>
    <row r="598" spans="2:9" x14ac:dyDescent="0.25">
      <c r="B598" s="1"/>
      <c r="C598" s="11"/>
      <c r="D598" s="11"/>
      <c r="E598" s="2"/>
      <c r="F598" s="1"/>
      <c r="G598" s="11"/>
      <c r="H598" s="11"/>
      <c r="I598" s="2"/>
    </row>
    <row r="599" spans="2:9" x14ac:dyDescent="0.25">
      <c r="B599" s="1"/>
      <c r="C599" s="11"/>
      <c r="D599" s="11"/>
      <c r="E599" s="2"/>
      <c r="F599" s="1"/>
      <c r="G599" s="11"/>
      <c r="H599" s="11"/>
      <c r="I599" s="2"/>
    </row>
    <row r="600" spans="2:9" x14ac:dyDescent="0.25">
      <c r="B600" s="1"/>
      <c r="C600" s="11"/>
      <c r="D600" s="11"/>
      <c r="E600" s="2"/>
      <c r="F600" s="1"/>
      <c r="G600" s="11"/>
      <c r="H600" s="11"/>
      <c r="I600" s="2"/>
    </row>
    <row r="601" spans="2:9" x14ac:dyDescent="0.25">
      <c r="B601" s="1"/>
      <c r="C601" s="11"/>
      <c r="D601" s="11"/>
      <c r="E601" s="2"/>
      <c r="F601" s="1"/>
      <c r="G601" s="11"/>
      <c r="H601" s="11"/>
      <c r="I601" s="2"/>
    </row>
    <row r="602" spans="2:9" x14ac:dyDescent="0.25">
      <c r="B602" s="1"/>
      <c r="C602" s="11"/>
      <c r="D602" s="11"/>
      <c r="E602" s="2"/>
      <c r="F602" s="1"/>
      <c r="G602" s="11"/>
      <c r="H602" s="11"/>
      <c r="I602" s="2"/>
    </row>
    <row r="603" spans="2:9" x14ac:dyDescent="0.25">
      <c r="B603" s="1"/>
      <c r="C603" s="11"/>
      <c r="D603" s="11"/>
      <c r="E603" s="2"/>
      <c r="F603" s="1"/>
      <c r="G603" s="11"/>
      <c r="H603" s="11"/>
      <c r="I603" s="2"/>
    </row>
    <row r="604" spans="2:9" x14ac:dyDescent="0.25">
      <c r="B604" s="1"/>
      <c r="C604" s="11"/>
      <c r="D604" s="11"/>
      <c r="E604" s="2"/>
      <c r="F604" s="1"/>
      <c r="G604" s="11"/>
      <c r="H604" s="11"/>
      <c r="I604" s="2"/>
    </row>
    <row r="605" spans="2:9" x14ac:dyDescent="0.25">
      <c r="B605" s="1"/>
      <c r="C605" s="11"/>
      <c r="D605" s="11"/>
      <c r="E605" s="2"/>
      <c r="F605" s="1"/>
      <c r="G605" s="11"/>
      <c r="H605" s="11"/>
      <c r="I605" s="2"/>
    </row>
    <row r="606" spans="2:9" x14ac:dyDescent="0.25">
      <c r="B606" s="1"/>
      <c r="C606" s="11"/>
      <c r="D606" s="11"/>
      <c r="E606" s="2"/>
      <c r="F606" s="1"/>
      <c r="G606" s="11"/>
      <c r="H606" s="11"/>
      <c r="I606" s="2"/>
    </row>
    <row r="607" spans="2:9" x14ac:dyDescent="0.25">
      <c r="B607" s="1"/>
      <c r="C607" s="11"/>
      <c r="D607" s="11"/>
      <c r="E607" s="2"/>
      <c r="F607" s="1"/>
      <c r="G607" s="11"/>
      <c r="H607" s="11"/>
      <c r="I607" s="2"/>
    </row>
    <row r="608" spans="2:9" x14ac:dyDescent="0.25">
      <c r="B608" s="1"/>
      <c r="C608" s="11"/>
      <c r="D608" s="11"/>
      <c r="E608" s="2"/>
      <c r="F608" s="1"/>
      <c r="G608" s="11"/>
      <c r="H608" s="11"/>
      <c r="I608" s="2"/>
    </row>
    <row r="609" spans="2:9" x14ac:dyDescent="0.25">
      <c r="B609" s="1"/>
      <c r="C609" s="11"/>
      <c r="D609" s="11"/>
      <c r="E609" s="2"/>
      <c r="F609" s="1"/>
      <c r="G609" s="11"/>
      <c r="H609" s="11"/>
      <c r="I609" s="2"/>
    </row>
    <row r="610" spans="2:9" x14ac:dyDescent="0.25">
      <c r="B610" s="1"/>
      <c r="C610" s="11"/>
      <c r="D610" s="11"/>
      <c r="E610" s="2"/>
      <c r="F610" s="1"/>
      <c r="G610" s="11"/>
      <c r="H610" s="11"/>
      <c r="I610" s="2"/>
    </row>
    <row r="611" spans="2:9" x14ac:dyDescent="0.25">
      <c r="B611" s="1"/>
      <c r="C611" s="11"/>
      <c r="D611" s="11"/>
      <c r="E611" s="2"/>
      <c r="F611" s="1"/>
      <c r="G611" s="11"/>
      <c r="H611" s="11"/>
      <c r="I611" s="2"/>
    </row>
    <row r="612" spans="2:9" x14ac:dyDescent="0.25">
      <c r="B612" s="1"/>
      <c r="C612" s="11"/>
      <c r="D612" s="11"/>
      <c r="E612" s="2"/>
      <c r="F612" s="1"/>
      <c r="G612" s="11"/>
      <c r="H612" s="11"/>
      <c r="I612" s="2"/>
    </row>
    <row r="613" spans="2:9" x14ac:dyDescent="0.25">
      <c r="B613" s="1"/>
      <c r="C613" s="11"/>
      <c r="D613" s="11"/>
      <c r="E613" s="2"/>
      <c r="F613" s="1"/>
      <c r="G613" s="11"/>
      <c r="H613" s="11"/>
      <c r="I613" s="2"/>
    </row>
    <row r="614" spans="2:9" x14ac:dyDescent="0.25">
      <c r="B614" s="1"/>
      <c r="C614" s="11"/>
      <c r="D614" s="11"/>
      <c r="E614" s="2"/>
      <c r="F614" s="1"/>
      <c r="G614" s="11"/>
      <c r="H614" s="11"/>
      <c r="I614" s="2"/>
    </row>
    <row r="615" spans="2:9" x14ac:dyDescent="0.25">
      <c r="B615" s="1"/>
      <c r="C615" s="11"/>
      <c r="D615" s="11"/>
      <c r="E615" s="2"/>
      <c r="F615" s="1"/>
      <c r="G615" s="11"/>
      <c r="H615" s="11"/>
      <c r="I615" s="2"/>
    </row>
    <row r="616" spans="2:9" x14ac:dyDescent="0.25">
      <c r="B616" s="1"/>
      <c r="C616" s="11"/>
      <c r="D616" s="11"/>
      <c r="E616" s="2"/>
      <c r="F616" s="1"/>
      <c r="G616" s="11"/>
      <c r="H616" s="11"/>
      <c r="I616" s="2"/>
    </row>
    <row r="617" spans="2:9" x14ac:dyDescent="0.25">
      <c r="B617" s="1"/>
      <c r="C617" s="11"/>
      <c r="D617" s="11"/>
      <c r="E617" s="2"/>
      <c r="F617" s="1"/>
      <c r="G617" s="11"/>
      <c r="H617" s="11"/>
      <c r="I617" s="2"/>
    </row>
    <row r="618" spans="2:9" x14ac:dyDescent="0.25">
      <c r="B618" s="1"/>
      <c r="C618" s="11"/>
      <c r="D618" s="11"/>
      <c r="E618" s="2"/>
      <c r="F618" s="1"/>
      <c r="G618" s="11"/>
      <c r="H618" s="11"/>
      <c r="I618" s="2"/>
    </row>
    <row r="619" spans="2:9" x14ac:dyDescent="0.25">
      <c r="B619" s="1"/>
      <c r="C619" s="11"/>
      <c r="D619" s="11"/>
      <c r="E619" s="2"/>
      <c r="F619" s="1"/>
      <c r="G619" s="11"/>
      <c r="H619" s="11"/>
      <c r="I619" s="2"/>
    </row>
    <row r="620" spans="2:9" x14ac:dyDescent="0.25">
      <c r="B620" s="1"/>
      <c r="C620" s="11"/>
      <c r="D620" s="11"/>
      <c r="E620" s="2"/>
      <c r="F620" s="1"/>
      <c r="G620" s="11"/>
      <c r="H620" s="11"/>
      <c r="I620" s="2"/>
    </row>
    <row r="621" spans="2:9" x14ac:dyDescent="0.25">
      <c r="B621" s="1"/>
      <c r="C621" s="11"/>
      <c r="D621" s="11"/>
      <c r="E621" s="2"/>
      <c r="F621" s="1"/>
      <c r="G621" s="11"/>
      <c r="H621" s="11"/>
      <c r="I621" s="2"/>
    </row>
    <row r="622" spans="2:9" x14ac:dyDescent="0.25">
      <c r="B622" s="1"/>
      <c r="C622" s="11"/>
      <c r="D622" s="11"/>
      <c r="E622" s="2"/>
      <c r="F622" s="1"/>
      <c r="G622" s="11"/>
      <c r="H622" s="11"/>
      <c r="I622" s="2"/>
    </row>
    <row r="623" spans="2:9" x14ac:dyDescent="0.25">
      <c r="B623" s="1"/>
      <c r="C623" s="11"/>
      <c r="D623" s="11"/>
      <c r="E623" s="2"/>
      <c r="F623" s="1"/>
      <c r="G623" s="11"/>
      <c r="H623" s="11"/>
      <c r="I623" s="2"/>
    </row>
    <row r="624" spans="2:9" x14ac:dyDescent="0.25">
      <c r="B624" s="1"/>
      <c r="C624" s="11"/>
      <c r="D624" s="11"/>
      <c r="E624" s="2"/>
      <c r="F624" s="1"/>
      <c r="G624" s="11"/>
      <c r="H624" s="11"/>
      <c r="I624" s="2"/>
    </row>
    <row r="625" spans="2:9" x14ac:dyDescent="0.25">
      <c r="B625" s="1"/>
      <c r="C625" s="11"/>
      <c r="D625" s="11"/>
      <c r="E625" s="2"/>
      <c r="F625" s="1"/>
      <c r="G625" s="11"/>
      <c r="H625" s="11"/>
      <c r="I625" s="2"/>
    </row>
    <row r="626" spans="2:9" x14ac:dyDescent="0.25">
      <c r="B626" s="1"/>
      <c r="C626" s="11"/>
      <c r="D626" s="11"/>
      <c r="E626" s="2"/>
      <c r="F626" s="1"/>
      <c r="G626" s="11"/>
      <c r="H626" s="11"/>
      <c r="I626" s="2"/>
    </row>
    <row r="627" spans="2:9" x14ac:dyDescent="0.25">
      <c r="B627" s="1"/>
      <c r="C627" s="11"/>
      <c r="D627" s="11"/>
      <c r="E627" s="2"/>
      <c r="F627" s="1"/>
      <c r="G627" s="11"/>
      <c r="H627" s="11"/>
      <c r="I627" s="2"/>
    </row>
    <row r="628" spans="2:9" x14ac:dyDescent="0.25">
      <c r="B628" s="1"/>
      <c r="C628" s="11"/>
      <c r="D628" s="11"/>
      <c r="E628" s="2"/>
      <c r="F628" s="1"/>
      <c r="G628" s="11"/>
      <c r="H628" s="11"/>
      <c r="I628" s="2"/>
    </row>
    <row r="629" spans="2:9" x14ac:dyDescent="0.25">
      <c r="B629" s="1"/>
      <c r="C629" s="11"/>
      <c r="D629" s="11"/>
      <c r="E629" s="2"/>
      <c r="F629" s="1"/>
      <c r="G629" s="11"/>
      <c r="H629" s="11"/>
      <c r="I629" s="2"/>
    </row>
    <row r="630" spans="2:9" x14ac:dyDescent="0.25">
      <c r="B630" s="1"/>
      <c r="C630" s="11"/>
      <c r="D630" s="11"/>
      <c r="E630" s="2"/>
      <c r="F630" s="1"/>
      <c r="G630" s="11"/>
      <c r="H630" s="11"/>
      <c r="I630" s="2"/>
    </row>
    <row r="631" spans="2:9" x14ac:dyDescent="0.25">
      <c r="B631" s="1"/>
      <c r="C631" s="11"/>
      <c r="D631" s="11"/>
      <c r="E631" s="2"/>
      <c r="F631" s="1"/>
      <c r="G631" s="11"/>
      <c r="H631" s="11"/>
      <c r="I631" s="2"/>
    </row>
    <row r="632" spans="2:9" x14ac:dyDescent="0.25">
      <c r="B632" s="1"/>
      <c r="C632" s="11"/>
      <c r="D632" s="11"/>
      <c r="E632" s="2"/>
      <c r="F632" s="1"/>
      <c r="G632" s="11"/>
      <c r="H632" s="11"/>
      <c r="I632" s="2"/>
    </row>
    <row r="633" spans="2:9" x14ac:dyDescent="0.25">
      <c r="B633" s="1"/>
      <c r="C633" s="11"/>
      <c r="D633" s="11"/>
      <c r="E633" s="2"/>
      <c r="F633" s="1"/>
      <c r="G633" s="11"/>
      <c r="H633" s="11"/>
      <c r="I633" s="2"/>
    </row>
    <row r="634" spans="2:9" x14ac:dyDescent="0.25">
      <c r="B634" s="1"/>
      <c r="C634" s="11"/>
      <c r="D634" s="11"/>
      <c r="E634" s="2"/>
      <c r="F634" s="1"/>
      <c r="G634" s="11"/>
      <c r="H634" s="11"/>
      <c r="I634" s="2"/>
    </row>
    <row r="635" spans="2:9" x14ac:dyDescent="0.25">
      <c r="B635" s="1"/>
      <c r="C635" s="11"/>
      <c r="D635" s="11"/>
      <c r="E635" s="2"/>
      <c r="F635" s="1"/>
      <c r="G635" s="11"/>
      <c r="H635" s="11"/>
      <c r="I635" s="2"/>
    </row>
    <row r="636" spans="2:9" x14ac:dyDescent="0.25">
      <c r="B636" s="1"/>
      <c r="C636" s="11"/>
      <c r="D636" s="11"/>
      <c r="E636" s="2"/>
      <c r="F636" s="1"/>
      <c r="G636" s="11"/>
      <c r="H636" s="11"/>
      <c r="I636" s="2"/>
    </row>
    <row r="637" spans="2:9" x14ac:dyDescent="0.25">
      <c r="B637" s="1"/>
      <c r="C637" s="11"/>
      <c r="D637" s="11"/>
      <c r="E637" s="2"/>
      <c r="F637" s="1"/>
      <c r="G637" s="11"/>
      <c r="H637" s="11"/>
      <c r="I637" s="2"/>
    </row>
    <row r="638" spans="2:9" x14ac:dyDescent="0.25">
      <c r="B638" s="1"/>
      <c r="C638" s="11"/>
      <c r="D638" s="11"/>
      <c r="E638" s="2"/>
      <c r="F638" s="1"/>
      <c r="G638" s="11"/>
      <c r="H638" s="11"/>
      <c r="I638" s="2"/>
    </row>
    <row r="639" spans="2:9" x14ac:dyDescent="0.25">
      <c r="B639" s="1"/>
      <c r="C639" s="11"/>
      <c r="D639" s="11"/>
      <c r="E639" s="2"/>
      <c r="F639" s="1"/>
      <c r="G639" s="11"/>
      <c r="H639" s="11"/>
      <c r="I639" s="2"/>
    </row>
    <row r="640" spans="2:9" x14ac:dyDescent="0.25">
      <c r="B640" s="1"/>
      <c r="C640" s="11"/>
      <c r="D640" s="11"/>
      <c r="E640" s="2"/>
      <c r="F640" s="1"/>
      <c r="G640" s="11"/>
      <c r="H640" s="11"/>
      <c r="I640" s="2"/>
    </row>
    <row r="641" spans="2:9" x14ac:dyDescent="0.25">
      <c r="B641" s="1"/>
      <c r="C641" s="11"/>
      <c r="D641" s="11"/>
      <c r="E641" s="2"/>
      <c r="F641" s="1"/>
      <c r="G641" s="11"/>
      <c r="H641" s="11"/>
      <c r="I641" s="2"/>
    </row>
    <row r="642" spans="2:9" x14ac:dyDescent="0.25">
      <c r="B642" s="1"/>
      <c r="C642" s="11"/>
      <c r="D642" s="11"/>
      <c r="E642" s="2"/>
      <c r="F642" s="1"/>
      <c r="G642" s="11"/>
      <c r="H642" s="11"/>
      <c r="I642" s="2"/>
    </row>
    <row r="643" spans="2:9" x14ac:dyDescent="0.25">
      <c r="B643" s="1"/>
      <c r="C643" s="11"/>
      <c r="D643" s="11"/>
      <c r="E643" s="2"/>
      <c r="F643" s="1"/>
      <c r="G643" s="11"/>
      <c r="H643" s="11"/>
      <c r="I643" s="2"/>
    </row>
    <row r="644" spans="2:9" x14ac:dyDescent="0.25">
      <c r="B644" s="1"/>
      <c r="C644" s="11"/>
      <c r="D644" s="11"/>
      <c r="E644" s="2"/>
      <c r="F644" s="1"/>
      <c r="G644" s="11"/>
      <c r="H644" s="11"/>
      <c r="I644" s="2"/>
    </row>
    <row r="645" spans="2:9" x14ac:dyDescent="0.25">
      <c r="B645" s="1"/>
      <c r="C645" s="11"/>
      <c r="D645" s="11"/>
      <c r="E645" s="2"/>
      <c r="F645" s="1"/>
      <c r="G645" s="11"/>
      <c r="H645" s="11"/>
      <c r="I645" s="2"/>
    </row>
    <row r="646" spans="2:9" x14ac:dyDescent="0.25">
      <c r="B646" s="1"/>
      <c r="C646" s="11"/>
      <c r="D646" s="11"/>
      <c r="E646" s="2"/>
      <c r="F646" s="1"/>
      <c r="G646" s="11"/>
      <c r="H646" s="11"/>
      <c r="I646" s="2"/>
    </row>
    <row r="647" spans="2:9" x14ac:dyDescent="0.25">
      <c r="B647" s="1"/>
      <c r="C647" s="11"/>
      <c r="D647" s="11"/>
      <c r="E647" s="2"/>
      <c r="F647" s="1"/>
      <c r="G647" s="11"/>
      <c r="H647" s="11"/>
      <c r="I647" s="2"/>
    </row>
    <row r="648" spans="2:9" x14ac:dyDescent="0.25">
      <c r="B648" s="1"/>
      <c r="C648" s="11"/>
      <c r="D648" s="11"/>
      <c r="E648" s="2"/>
      <c r="F648" s="1"/>
      <c r="G648" s="11"/>
      <c r="H648" s="11"/>
      <c r="I648" s="2"/>
    </row>
    <row r="649" spans="2:9" x14ac:dyDescent="0.25">
      <c r="B649" s="1"/>
      <c r="C649" s="11"/>
      <c r="D649" s="11"/>
      <c r="E649" s="2"/>
      <c r="F649" s="1"/>
      <c r="G649" s="11"/>
      <c r="H649" s="11"/>
      <c r="I649" s="2"/>
    </row>
    <row r="650" spans="2:9" x14ac:dyDescent="0.25">
      <c r="B650" s="1"/>
      <c r="C650" s="11"/>
      <c r="D650" s="11"/>
      <c r="E650" s="2"/>
      <c r="F650" s="1"/>
      <c r="G650" s="11"/>
      <c r="H650" s="11"/>
      <c r="I650" s="2"/>
    </row>
    <row r="651" spans="2:9" x14ac:dyDescent="0.25">
      <c r="B651" s="1"/>
      <c r="C651" s="11"/>
      <c r="D651" s="11"/>
      <c r="E651" s="2"/>
      <c r="F651" s="1"/>
      <c r="G651" s="11"/>
      <c r="H651" s="11"/>
      <c r="I651" s="2"/>
    </row>
    <row r="652" spans="2:9" x14ac:dyDescent="0.25">
      <c r="B652" s="1"/>
      <c r="C652" s="11"/>
      <c r="D652" s="11"/>
      <c r="E652" s="2"/>
      <c r="F652" s="1"/>
      <c r="G652" s="11"/>
      <c r="H652" s="11"/>
      <c r="I652" s="2"/>
    </row>
    <row r="653" spans="2:9" x14ac:dyDescent="0.25">
      <c r="B653" s="1"/>
      <c r="C653" s="11"/>
      <c r="D653" s="11"/>
      <c r="E653" s="2"/>
      <c r="F653" s="1"/>
      <c r="G653" s="11"/>
      <c r="H653" s="11"/>
      <c r="I653" s="2"/>
    </row>
    <row r="654" spans="2:9" x14ac:dyDescent="0.25">
      <c r="B654" s="1"/>
      <c r="C654" s="11"/>
      <c r="D654" s="11"/>
      <c r="E654" s="2"/>
      <c r="F654" s="1"/>
      <c r="G654" s="11"/>
      <c r="H654" s="11"/>
      <c r="I654" s="2"/>
    </row>
    <row r="655" spans="2:9" x14ac:dyDescent="0.25">
      <c r="B655" s="1"/>
      <c r="C655" s="11"/>
      <c r="D655" s="11"/>
      <c r="E655" s="2"/>
      <c r="F655" s="1"/>
      <c r="G655" s="11"/>
      <c r="H655" s="11"/>
      <c r="I655" s="2"/>
    </row>
    <row r="656" spans="2:9" x14ac:dyDescent="0.25">
      <c r="B656" s="1"/>
      <c r="C656" s="11"/>
      <c r="D656" s="11"/>
      <c r="E656" s="2"/>
      <c r="F656" s="1"/>
      <c r="G656" s="11"/>
      <c r="H656" s="11"/>
      <c r="I656" s="2"/>
    </row>
    <row r="657" spans="2:9" x14ac:dyDescent="0.25">
      <c r="B657" s="1"/>
      <c r="C657" s="11"/>
      <c r="D657" s="11"/>
      <c r="E657" s="2"/>
      <c r="F657" s="1"/>
      <c r="G657" s="11"/>
      <c r="H657" s="11"/>
      <c r="I657" s="2"/>
    </row>
    <row r="658" spans="2:9" x14ac:dyDescent="0.25">
      <c r="B658" s="1"/>
      <c r="C658" s="11"/>
      <c r="D658" s="11"/>
      <c r="E658" s="2"/>
      <c r="F658" s="1"/>
      <c r="G658" s="11"/>
      <c r="H658" s="11"/>
      <c r="I658" s="2"/>
    </row>
    <row r="659" spans="2:9" x14ac:dyDescent="0.25">
      <c r="B659" s="1"/>
      <c r="C659" s="11"/>
      <c r="D659" s="11"/>
      <c r="E659" s="2"/>
      <c r="F659" s="1"/>
      <c r="G659" s="11"/>
      <c r="H659" s="11"/>
      <c r="I659" s="2"/>
    </row>
    <row r="660" spans="2:9" x14ac:dyDescent="0.25">
      <c r="B660" s="1"/>
      <c r="C660" s="11"/>
      <c r="D660" s="11"/>
      <c r="E660" s="2"/>
      <c r="F660" s="1"/>
      <c r="G660" s="11"/>
      <c r="H660" s="11"/>
      <c r="I660" s="2"/>
    </row>
    <row r="661" spans="2:9" x14ac:dyDescent="0.25">
      <c r="B661" s="1"/>
      <c r="C661" s="11"/>
      <c r="D661" s="11"/>
      <c r="E661" s="2"/>
      <c r="F661" s="1"/>
      <c r="G661" s="11"/>
      <c r="H661" s="11"/>
      <c r="I661" s="2"/>
    </row>
    <row r="662" spans="2:9" x14ac:dyDescent="0.25">
      <c r="B662" s="1"/>
      <c r="C662" s="11"/>
      <c r="D662" s="11"/>
      <c r="E662" s="2"/>
      <c r="F662" s="1"/>
      <c r="G662" s="11"/>
      <c r="H662" s="11"/>
      <c r="I662" s="2"/>
    </row>
    <row r="663" spans="2:9" x14ac:dyDescent="0.25">
      <c r="B663" s="1"/>
      <c r="C663" s="11"/>
      <c r="D663" s="11"/>
      <c r="E663" s="2"/>
      <c r="F663" s="1"/>
      <c r="G663" s="11"/>
      <c r="H663" s="11"/>
      <c r="I663" s="2"/>
    </row>
    <row r="664" spans="2:9" x14ac:dyDescent="0.25">
      <c r="B664" s="1"/>
      <c r="C664" s="11"/>
      <c r="D664" s="11"/>
      <c r="E664" s="2"/>
      <c r="F664" s="1"/>
      <c r="G664" s="11"/>
      <c r="H664" s="11"/>
      <c r="I664" s="2"/>
    </row>
    <row r="665" spans="2:9" x14ac:dyDescent="0.25">
      <c r="B665" s="1"/>
      <c r="C665" s="11"/>
      <c r="D665" s="11"/>
      <c r="E665" s="2"/>
      <c r="F665" s="1"/>
      <c r="G665" s="11"/>
      <c r="H665" s="11"/>
      <c r="I665" s="2"/>
    </row>
    <row r="666" spans="2:9" x14ac:dyDescent="0.25">
      <c r="B666" s="1"/>
      <c r="C666" s="11"/>
      <c r="D666" s="11"/>
      <c r="E666" s="2"/>
      <c r="F666" s="1"/>
      <c r="G666" s="11"/>
      <c r="H666" s="11"/>
      <c r="I666" s="2"/>
    </row>
    <row r="667" spans="2:9" x14ac:dyDescent="0.25">
      <c r="B667" s="1"/>
      <c r="C667" s="11"/>
      <c r="D667" s="11"/>
      <c r="E667" s="2"/>
      <c r="F667" s="1"/>
      <c r="G667" s="11"/>
      <c r="H667" s="11"/>
      <c r="I667" s="2"/>
    </row>
    <row r="668" spans="2:9" x14ac:dyDescent="0.25">
      <c r="B668" s="1"/>
      <c r="C668" s="11"/>
      <c r="D668" s="11"/>
      <c r="E668" s="2"/>
      <c r="F668" s="1"/>
      <c r="G668" s="11"/>
      <c r="H668" s="11"/>
      <c r="I668" s="2"/>
    </row>
    <row r="669" spans="2:9" x14ac:dyDescent="0.25">
      <c r="B669" s="1"/>
      <c r="C669" s="11"/>
      <c r="D669" s="11"/>
      <c r="E669" s="2"/>
      <c r="F669" s="1"/>
      <c r="G669" s="11"/>
      <c r="H669" s="11"/>
      <c r="I669" s="2"/>
    </row>
    <row r="670" spans="2:9" x14ac:dyDescent="0.25">
      <c r="B670" s="1"/>
      <c r="C670" s="11"/>
      <c r="D670" s="11"/>
      <c r="E670" s="2"/>
      <c r="F670" s="1"/>
      <c r="G670" s="11"/>
      <c r="H670" s="11"/>
      <c r="I670" s="2"/>
    </row>
    <row r="671" spans="2:9" x14ac:dyDescent="0.25">
      <c r="B671" s="1"/>
      <c r="C671" s="11"/>
      <c r="D671" s="11"/>
      <c r="E671" s="2"/>
      <c r="F671" s="1"/>
      <c r="G671" s="11"/>
      <c r="H671" s="11"/>
      <c r="I671" s="2"/>
    </row>
    <row r="672" spans="2:9" x14ac:dyDescent="0.25">
      <c r="B672" s="1"/>
      <c r="C672" s="11"/>
      <c r="D672" s="11"/>
      <c r="E672" s="2"/>
      <c r="F672" s="1"/>
      <c r="G672" s="11"/>
      <c r="H672" s="11"/>
      <c r="I672" s="2"/>
    </row>
    <row r="673" spans="2:9" x14ac:dyDescent="0.25">
      <c r="B673" s="1"/>
      <c r="C673" s="11"/>
      <c r="D673" s="11"/>
      <c r="E673" s="2"/>
      <c r="F673" s="1"/>
      <c r="G673" s="11"/>
      <c r="H673" s="11"/>
      <c r="I673" s="2"/>
    </row>
    <row r="674" spans="2:9" x14ac:dyDescent="0.25">
      <c r="B674" s="1"/>
      <c r="C674" s="11"/>
      <c r="D674" s="11"/>
      <c r="E674" s="2"/>
      <c r="F674" s="1"/>
      <c r="G674" s="11"/>
      <c r="H674" s="11"/>
      <c r="I674" s="2"/>
    </row>
    <row r="675" spans="2:9" x14ac:dyDescent="0.25">
      <c r="B675" s="1"/>
      <c r="C675" s="11"/>
      <c r="D675" s="11"/>
      <c r="E675" s="2"/>
      <c r="F675" s="1"/>
      <c r="G675" s="11"/>
      <c r="H675" s="11"/>
      <c r="I675" s="2"/>
    </row>
    <row r="676" spans="2:9" x14ac:dyDescent="0.25">
      <c r="B676" s="1"/>
      <c r="C676" s="11"/>
      <c r="D676" s="11"/>
      <c r="E676" s="2"/>
      <c r="F676" s="1"/>
      <c r="G676" s="11"/>
      <c r="H676" s="11"/>
      <c r="I676" s="2"/>
    </row>
    <row r="677" spans="2:9" x14ac:dyDescent="0.25">
      <c r="B677" s="1"/>
      <c r="C677" s="11"/>
      <c r="D677" s="11"/>
      <c r="E677" s="2"/>
      <c r="F677" s="1"/>
      <c r="G677" s="11"/>
      <c r="H677" s="11"/>
      <c r="I677" s="2"/>
    </row>
    <row r="678" spans="2:9" x14ac:dyDescent="0.25">
      <c r="B678" s="1"/>
      <c r="C678" s="11"/>
      <c r="D678" s="11"/>
      <c r="E678" s="2"/>
      <c r="F678" s="1"/>
      <c r="G678" s="11"/>
      <c r="H678" s="11"/>
      <c r="I678" s="2"/>
    </row>
    <row r="679" spans="2:9" x14ac:dyDescent="0.25">
      <c r="B679" s="1"/>
      <c r="C679" s="11"/>
      <c r="D679" s="11"/>
      <c r="E679" s="2"/>
      <c r="F679" s="1"/>
      <c r="G679" s="11"/>
      <c r="H679" s="11"/>
      <c r="I679" s="2"/>
    </row>
    <row r="680" spans="2:9" x14ac:dyDescent="0.25">
      <c r="B680" s="1"/>
      <c r="C680" s="11"/>
      <c r="D680" s="11"/>
      <c r="E680" s="2"/>
      <c r="F680" s="1"/>
      <c r="G680" s="11"/>
      <c r="H680" s="11"/>
      <c r="I680" s="2"/>
    </row>
    <row r="681" spans="2:9" x14ac:dyDescent="0.25">
      <c r="B681" s="1"/>
      <c r="C681" s="11"/>
      <c r="D681" s="11"/>
      <c r="E681" s="2"/>
      <c r="F681" s="1"/>
      <c r="G681" s="11"/>
      <c r="H681" s="11"/>
      <c r="I681" s="2"/>
    </row>
    <row r="682" spans="2:9" x14ac:dyDescent="0.25">
      <c r="B682" s="1"/>
      <c r="C682" s="11"/>
      <c r="D682" s="11"/>
      <c r="E682" s="2"/>
      <c r="F682" s="1"/>
      <c r="G682" s="11"/>
      <c r="H682" s="11"/>
      <c r="I682" s="2"/>
    </row>
    <row r="683" spans="2:9" x14ac:dyDescent="0.25">
      <c r="B683" s="1"/>
      <c r="C683" s="11"/>
      <c r="D683" s="11"/>
      <c r="E683" s="2"/>
      <c r="F683" s="1"/>
      <c r="G683" s="11"/>
      <c r="H683" s="11"/>
      <c r="I683" s="2"/>
    </row>
    <row r="684" spans="2:9" x14ac:dyDescent="0.25">
      <c r="B684" s="1"/>
      <c r="C684" s="11"/>
      <c r="D684" s="11"/>
      <c r="E684" s="2"/>
      <c r="F684" s="1"/>
      <c r="G684" s="11"/>
      <c r="H684" s="11"/>
      <c r="I684" s="2"/>
    </row>
    <row r="685" spans="2:9" x14ac:dyDescent="0.25">
      <c r="B685" s="1"/>
      <c r="C685" s="11"/>
      <c r="D685" s="11"/>
      <c r="E685" s="2"/>
      <c r="F685" s="1"/>
      <c r="G685" s="11"/>
      <c r="H685" s="11"/>
      <c r="I685" s="2"/>
    </row>
    <row r="686" spans="2:9" x14ac:dyDescent="0.25">
      <c r="B686" s="1"/>
      <c r="C686" s="11"/>
      <c r="D686" s="11"/>
      <c r="E686" s="2"/>
      <c r="F686" s="1"/>
      <c r="G686" s="11"/>
      <c r="H686" s="11"/>
      <c r="I686" s="2"/>
    </row>
    <row r="687" spans="2:9" x14ac:dyDescent="0.25">
      <c r="B687" s="1"/>
      <c r="C687" s="11"/>
      <c r="D687" s="11"/>
      <c r="E687" s="2"/>
      <c r="F687" s="1"/>
      <c r="G687" s="11"/>
      <c r="H687" s="11"/>
      <c r="I687" s="2"/>
    </row>
    <row r="688" spans="2:9" x14ac:dyDescent="0.25">
      <c r="B688" s="1"/>
      <c r="C688" s="11"/>
      <c r="D688" s="11"/>
      <c r="E688" s="2"/>
      <c r="F688" s="1"/>
      <c r="G688" s="11"/>
      <c r="H688" s="11"/>
      <c r="I688" s="2"/>
    </row>
    <row r="689" spans="2:9" x14ac:dyDescent="0.25">
      <c r="B689" s="1"/>
      <c r="C689" s="11"/>
      <c r="D689" s="11"/>
      <c r="E689" s="2"/>
      <c r="F689" s="1"/>
      <c r="G689" s="11"/>
      <c r="H689" s="11"/>
      <c r="I689" s="2"/>
    </row>
    <row r="690" spans="2:9" x14ac:dyDescent="0.25">
      <c r="B690" s="1"/>
      <c r="C690" s="11"/>
      <c r="D690" s="11"/>
      <c r="E690" s="2"/>
      <c r="F690" s="1"/>
      <c r="G690" s="11"/>
      <c r="H690" s="11"/>
      <c r="I690" s="2"/>
    </row>
    <row r="691" spans="2:9" x14ac:dyDescent="0.25">
      <c r="B691" s="1"/>
      <c r="C691" s="11"/>
      <c r="D691" s="11"/>
      <c r="E691" s="2"/>
      <c r="F691" s="1"/>
      <c r="G691" s="11"/>
      <c r="H691" s="11"/>
      <c r="I691" s="2"/>
    </row>
    <row r="692" spans="2:9" x14ac:dyDescent="0.25">
      <c r="B692" s="1"/>
      <c r="C692" s="11"/>
      <c r="D692" s="11"/>
      <c r="E692" s="2"/>
      <c r="F692" s="1"/>
      <c r="G692" s="11"/>
      <c r="H692" s="11"/>
      <c r="I692" s="2"/>
    </row>
    <row r="693" spans="2:9" x14ac:dyDescent="0.25">
      <c r="B693" s="1"/>
      <c r="C693" s="11"/>
      <c r="D693" s="11"/>
      <c r="E693" s="2"/>
      <c r="F693" s="1"/>
      <c r="G693" s="11"/>
      <c r="H693" s="11"/>
      <c r="I693" s="2"/>
    </row>
    <row r="694" spans="2:9" x14ac:dyDescent="0.25">
      <c r="B694" s="1"/>
      <c r="C694" s="11"/>
      <c r="D694" s="11"/>
      <c r="E694" s="2"/>
      <c r="F694" s="1"/>
      <c r="G694" s="11"/>
      <c r="H694" s="11"/>
      <c r="I694" s="2"/>
    </row>
    <row r="695" spans="2:9" x14ac:dyDescent="0.25">
      <c r="B695" s="1"/>
      <c r="C695" s="11"/>
      <c r="D695" s="11"/>
      <c r="E695" s="2"/>
      <c r="F695" s="1"/>
      <c r="G695" s="11"/>
      <c r="H695" s="11"/>
      <c r="I695" s="2"/>
    </row>
    <row r="696" spans="2:9" x14ac:dyDescent="0.25">
      <c r="B696" s="1"/>
      <c r="C696" s="11"/>
      <c r="D696" s="11"/>
      <c r="E696" s="2"/>
      <c r="F696" s="1"/>
      <c r="G696" s="11"/>
      <c r="H696" s="11"/>
      <c r="I696" s="2"/>
    </row>
    <row r="697" spans="2:9" x14ac:dyDescent="0.25">
      <c r="B697" s="1"/>
      <c r="C697" s="11"/>
      <c r="D697" s="11"/>
      <c r="E697" s="2"/>
      <c r="F697" s="1"/>
      <c r="G697" s="11"/>
      <c r="H697" s="11"/>
      <c r="I697" s="2"/>
    </row>
    <row r="698" spans="2:9" x14ac:dyDescent="0.25">
      <c r="B698" s="1"/>
      <c r="C698" s="11"/>
      <c r="D698" s="11"/>
      <c r="E698" s="2"/>
      <c r="F698" s="1"/>
      <c r="G698" s="11"/>
      <c r="H698" s="11"/>
      <c r="I698" s="2"/>
    </row>
    <row r="699" spans="2:9" x14ac:dyDescent="0.25">
      <c r="B699" s="1"/>
      <c r="C699" s="11"/>
      <c r="D699" s="11"/>
      <c r="E699" s="2"/>
      <c r="F699" s="1"/>
      <c r="G699" s="11"/>
      <c r="H699" s="11"/>
      <c r="I699" s="2"/>
    </row>
    <row r="700" spans="2:9" x14ac:dyDescent="0.25">
      <c r="B700" s="1"/>
      <c r="C700" s="11"/>
      <c r="D700" s="11"/>
      <c r="E700" s="2"/>
      <c r="F700" s="1"/>
      <c r="G700" s="11"/>
      <c r="H700" s="11"/>
      <c r="I700" s="2"/>
    </row>
    <row r="701" spans="2:9" x14ac:dyDescent="0.25">
      <c r="B701" s="1"/>
      <c r="C701" s="11"/>
      <c r="D701" s="11"/>
      <c r="E701" s="2"/>
      <c r="F701" s="1"/>
      <c r="G701" s="11"/>
      <c r="H701" s="11"/>
      <c r="I701" s="2"/>
    </row>
    <row r="702" spans="2:9" x14ac:dyDescent="0.25">
      <c r="B702" s="1"/>
      <c r="C702" s="11"/>
      <c r="D702" s="11"/>
      <c r="E702" s="2"/>
      <c r="F702" s="1"/>
      <c r="G702" s="11"/>
      <c r="H702" s="11"/>
      <c r="I702" s="2"/>
    </row>
    <row r="703" spans="2:9" x14ac:dyDescent="0.25">
      <c r="B703" s="1"/>
      <c r="C703" s="11"/>
      <c r="D703" s="11"/>
      <c r="E703" s="2"/>
      <c r="F703" s="1"/>
      <c r="G703" s="11"/>
      <c r="H703" s="11"/>
      <c r="I703" s="2"/>
    </row>
    <row r="704" spans="2:9" x14ac:dyDescent="0.25">
      <c r="B704" s="1"/>
      <c r="C704" s="11"/>
      <c r="D704" s="11"/>
      <c r="E704" s="2"/>
      <c r="F704" s="1"/>
      <c r="G704" s="11"/>
      <c r="H704" s="11"/>
      <c r="I704" s="2"/>
    </row>
    <row r="705" spans="2:9" x14ac:dyDescent="0.25">
      <c r="B705" s="1"/>
      <c r="C705" s="11"/>
      <c r="D705" s="11"/>
      <c r="E705" s="2"/>
      <c r="F705" s="1"/>
      <c r="G705" s="11"/>
      <c r="H705" s="11"/>
      <c r="I705" s="2"/>
    </row>
    <row r="706" spans="2:9" x14ac:dyDescent="0.25">
      <c r="B706" s="1"/>
      <c r="C706" s="11"/>
      <c r="D706" s="11"/>
      <c r="E706" s="2"/>
      <c r="F706" s="1"/>
      <c r="G706" s="11"/>
      <c r="H706" s="11"/>
      <c r="I706" s="2"/>
    </row>
    <row r="707" spans="2:9" x14ac:dyDescent="0.25">
      <c r="B707" s="1"/>
      <c r="C707" s="11"/>
      <c r="D707" s="11"/>
      <c r="E707" s="2"/>
      <c r="F707" s="1"/>
      <c r="G707" s="11"/>
      <c r="H707" s="11"/>
      <c r="I707" s="2"/>
    </row>
    <row r="708" spans="2:9" x14ac:dyDescent="0.25">
      <c r="B708" s="1"/>
      <c r="C708" s="11"/>
      <c r="D708" s="11"/>
      <c r="E708" s="2"/>
      <c r="F708" s="1"/>
      <c r="G708" s="11"/>
      <c r="H708" s="11"/>
      <c r="I708" s="2"/>
    </row>
    <row r="709" spans="2:9" x14ac:dyDescent="0.25">
      <c r="B709" s="1"/>
      <c r="C709" s="11"/>
      <c r="D709" s="11"/>
      <c r="E709" s="2"/>
      <c r="F709" s="1"/>
      <c r="G709" s="11"/>
      <c r="H709" s="11"/>
      <c r="I709" s="2"/>
    </row>
    <row r="710" spans="2:9" x14ac:dyDescent="0.25">
      <c r="B710" s="1"/>
      <c r="C710" s="11"/>
      <c r="D710" s="11"/>
      <c r="E710" s="2"/>
      <c r="F710" s="1"/>
      <c r="G710" s="11"/>
      <c r="H710" s="11"/>
      <c r="I710" s="2"/>
    </row>
    <row r="711" spans="2:9" x14ac:dyDescent="0.25">
      <c r="B711" s="1"/>
      <c r="C711" s="11"/>
      <c r="D711" s="11"/>
      <c r="E711" s="2"/>
      <c r="F711" s="1"/>
      <c r="G711" s="11"/>
      <c r="H711" s="11"/>
      <c r="I711" s="2"/>
    </row>
    <row r="712" spans="2:9" x14ac:dyDescent="0.25">
      <c r="B712" s="1"/>
      <c r="C712" s="11"/>
      <c r="D712" s="11"/>
      <c r="E712" s="2"/>
      <c r="F712" s="1"/>
      <c r="G712" s="11"/>
      <c r="H712" s="11"/>
      <c r="I712" s="2"/>
    </row>
    <row r="713" spans="2:9" x14ac:dyDescent="0.25">
      <c r="B713" s="1"/>
      <c r="C713" s="11"/>
      <c r="D713" s="11"/>
      <c r="E713" s="2"/>
      <c r="F713" s="1"/>
      <c r="G713" s="11"/>
      <c r="H713" s="11"/>
      <c r="I713" s="2"/>
    </row>
    <row r="714" spans="2:9" x14ac:dyDescent="0.25">
      <c r="B714" s="1"/>
      <c r="C714" s="11"/>
      <c r="D714" s="11"/>
      <c r="E714" s="2"/>
      <c r="F714" s="1"/>
      <c r="G714" s="11"/>
      <c r="H714" s="11"/>
      <c r="I714" s="2"/>
    </row>
    <row r="715" spans="2:9" x14ac:dyDescent="0.25">
      <c r="B715" s="1"/>
      <c r="C715" s="11"/>
      <c r="D715" s="11"/>
      <c r="E715" s="2"/>
      <c r="F715" s="1"/>
      <c r="G715" s="11"/>
      <c r="H715" s="11"/>
      <c r="I715" s="2"/>
    </row>
    <row r="716" spans="2:9" x14ac:dyDescent="0.25">
      <c r="B716" s="1"/>
      <c r="C716" s="11"/>
      <c r="D716" s="11"/>
      <c r="E716" s="2"/>
      <c r="F716" s="1"/>
      <c r="G716" s="11"/>
      <c r="H716" s="11"/>
      <c r="I716" s="2"/>
    </row>
    <row r="717" spans="2:9" x14ac:dyDescent="0.25">
      <c r="B717" s="1"/>
      <c r="C717" s="11"/>
      <c r="D717" s="11"/>
      <c r="E717" s="2"/>
      <c r="F717" s="1"/>
      <c r="G717" s="11"/>
      <c r="H717" s="11"/>
      <c r="I717" s="2"/>
    </row>
    <row r="718" spans="2:9" x14ac:dyDescent="0.25">
      <c r="B718" s="1"/>
      <c r="C718" s="11"/>
      <c r="D718" s="11"/>
      <c r="E718" s="2"/>
      <c r="F718" s="1"/>
      <c r="G718" s="11"/>
      <c r="H718" s="11"/>
      <c r="I718" s="2"/>
    </row>
    <row r="719" spans="2:9" x14ac:dyDescent="0.25">
      <c r="B719" s="1"/>
      <c r="C719" s="11"/>
      <c r="D719" s="11"/>
      <c r="E719" s="2"/>
      <c r="F719" s="1"/>
      <c r="G719" s="11"/>
      <c r="H719" s="11"/>
      <c r="I719" s="2"/>
    </row>
    <row r="720" spans="2:9" x14ac:dyDescent="0.25">
      <c r="B720" s="1"/>
      <c r="C720" s="11"/>
      <c r="D720" s="11"/>
      <c r="E720" s="2"/>
      <c r="F720" s="1"/>
      <c r="G720" s="11"/>
      <c r="H720" s="11"/>
      <c r="I720" s="2"/>
    </row>
    <row r="721" spans="2:9" x14ac:dyDescent="0.25">
      <c r="B721" s="1"/>
      <c r="C721" s="11"/>
      <c r="D721" s="11"/>
      <c r="E721" s="2"/>
      <c r="F721" s="1"/>
      <c r="G721" s="11"/>
      <c r="H721" s="11"/>
      <c r="I721" s="2"/>
    </row>
    <row r="722" spans="2:9" x14ac:dyDescent="0.25">
      <c r="B722" s="1"/>
      <c r="C722" s="11"/>
      <c r="D722" s="11"/>
      <c r="E722" s="2"/>
      <c r="F722" s="1"/>
      <c r="G722" s="11"/>
      <c r="H722" s="11"/>
      <c r="I722" s="2"/>
    </row>
    <row r="723" spans="2:9" x14ac:dyDescent="0.25">
      <c r="B723" s="1"/>
      <c r="C723" s="11"/>
      <c r="D723" s="11"/>
      <c r="E723" s="2"/>
      <c r="F723" s="1"/>
      <c r="G723" s="11"/>
      <c r="H723" s="11"/>
      <c r="I723" s="2"/>
    </row>
    <row r="724" spans="2:9" x14ac:dyDescent="0.25">
      <c r="B724" s="1"/>
      <c r="C724" s="11"/>
      <c r="D724" s="11"/>
      <c r="E724" s="2"/>
      <c r="F724" s="1"/>
      <c r="G724" s="11"/>
      <c r="H724" s="11"/>
      <c r="I724" s="2"/>
    </row>
    <row r="725" spans="2:9" x14ac:dyDescent="0.25">
      <c r="B725" s="1"/>
      <c r="C725" s="11"/>
      <c r="D725" s="11"/>
      <c r="E725" s="2"/>
      <c r="F725" s="1"/>
      <c r="G725" s="11"/>
      <c r="H725" s="11"/>
      <c r="I725" s="2"/>
    </row>
    <row r="726" spans="2:9" x14ac:dyDescent="0.25">
      <c r="B726" s="1"/>
      <c r="C726" s="11"/>
      <c r="D726" s="11"/>
      <c r="E726" s="2"/>
      <c r="F726" s="1"/>
      <c r="G726" s="11"/>
      <c r="H726" s="11"/>
      <c r="I726" s="2"/>
    </row>
    <row r="727" spans="2:9" x14ac:dyDescent="0.25">
      <c r="B727" s="1"/>
      <c r="C727" s="11"/>
      <c r="D727" s="11"/>
      <c r="E727" s="2"/>
      <c r="F727" s="1"/>
      <c r="G727" s="11"/>
      <c r="H727" s="11"/>
      <c r="I727" s="2"/>
    </row>
    <row r="728" spans="2:9" x14ac:dyDescent="0.25">
      <c r="B728" s="1"/>
      <c r="C728" s="11"/>
      <c r="D728" s="11"/>
      <c r="E728" s="2"/>
      <c r="F728" s="1"/>
      <c r="G728" s="11"/>
      <c r="H728" s="11"/>
      <c r="I728" s="2"/>
    </row>
    <row r="729" spans="2:9" x14ac:dyDescent="0.25">
      <c r="B729" s="1"/>
      <c r="C729" s="11"/>
      <c r="D729" s="11"/>
      <c r="E729" s="2"/>
      <c r="F729" s="1"/>
      <c r="G729" s="11"/>
      <c r="H729" s="11"/>
      <c r="I729" s="2"/>
    </row>
    <row r="730" spans="2:9" x14ac:dyDescent="0.25">
      <c r="B730" s="1"/>
      <c r="C730" s="11"/>
      <c r="D730" s="11"/>
      <c r="E730" s="2"/>
      <c r="F730" s="1"/>
      <c r="G730" s="11"/>
      <c r="H730" s="11"/>
      <c r="I730" s="2"/>
    </row>
    <row r="731" spans="2:9" x14ac:dyDescent="0.25">
      <c r="B731" s="1"/>
      <c r="C731" s="11"/>
      <c r="D731" s="11"/>
      <c r="E731" s="2"/>
      <c r="F731" s="1"/>
      <c r="G731" s="11"/>
      <c r="H731" s="11"/>
      <c r="I731" s="2"/>
    </row>
    <row r="732" spans="2:9" x14ac:dyDescent="0.25">
      <c r="B732" s="1"/>
      <c r="C732" s="11"/>
      <c r="D732" s="11"/>
      <c r="E732" s="2"/>
      <c r="F732" s="1"/>
      <c r="G732" s="11"/>
      <c r="H732" s="11"/>
      <c r="I732" s="2"/>
    </row>
    <row r="733" spans="2:9" x14ac:dyDescent="0.25">
      <c r="B733" s="1"/>
      <c r="C733" s="11"/>
      <c r="D733" s="11"/>
      <c r="E733" s="2"/>
      <c r="F733" s="1"/>
      <c r="G733" s="11"/>
      <c r="H733" s="11"/>
      <c r="I733" s="2"/>
    </row>
    <row r="734" spans="2:9" x14ac:dyDescent="0.25">
      <c r="B734" s="1"/>
      <c r="C734" s="11"/>
      <c r="D734" s="11"/>
      <c r="E734" s="2"/>
      <c r="F734" s="1"/>
      <c r="G734" s="11"/>
      <c r="H734" s="11"/>
      <c r="I734" s="2"/>
    </row>
    <row r="735" spans="2:9" x14ac:dyDescent="0.25">
      <c r="B735" s="1"/>
      <c r="C735" s="11"/>
      <c r="D735" s="11"/>
      <c r="E735" s="2"/>
      <c r="F735" s="1"/>
      <c r="G735" s="11"/>
      <c r="H735" s="11"/>
      <c r="I735" s="2"/>
    </row>
    <row r="736" spans="2:9" x14ac:dyDescent="0.25">
      <c r="B736" s="1"/>
      <c r="C736" s="11"/>
      <c r="D736" s="11"/>
      <c r="E736" s="2"/>
      <c r="F736" s="1"/>
      <c r="G736" s="11"/>
      <c r="H736" s="11"/>
      <c r="I736" s="2"/>
    </row>
    <row r="737" spans="2:9" x14ac:dyDescent="0.25">
      <c r="B737" s="1"/>
      <c r="C737" s="11"/>
      <c r="D737" s="11"/>
      <c r="E737" s="2"/>
      <c r="F737" s="1"/>
      <c r="G737" s="11"/>
      <c r="H737" s="11"/>
      <c r="I737" s="2"/>
    </row>
    <row r="738" spans="2:9" x14ac:dyDescent="0.25">
      <c r="B738" s="1"/>
      <c r="C738" s="11"/>
      <c r="D738" s="11"/>
      <c r="E738" s="2"/>
      <c r="F738" s="1"/>
      <c r="G738" s="11"/>
      <c r="H738" s="11"/>
      <c r="I738" s="2"/>
    </row>
    <row r="739" spans="2:9" x14ac:dyDescent="0.25">
      <c r="B739" s="1"/>
      <c r="C739" s="11"/>
      <c r="D739" s="11"/>
      <c r="E739" s="2"/>
      <c r="F739" s="1"/>
      <c r="G739" s="11"/>
      <c r="H739" s="11"/>
      <c r="I739" s="2"/>
    </row>
    <row r="740" spans="2:9" x14ac:dyDescent="0.25">
      <c r="B740" s="1"/>
      <c r="C740" s="11"/>
      <c r="D740" s="11"/>
      <c r="E740" s="2"/>
      <c r="F740" s="1"/>
      <c r="G740" s="11"/>
      <c r="H740" s="11"/>
      <c r="I740" s="2"/>
    </row>
    <row r="741" spans="2:9" x14ac:dyDescent="0.25">
      <c r="B741" s="1"/>
      <c r="C741" s="11"/>
      <c r="D741" s="11"/>
      <c r="E741" s="2"/>
      <c r="F741" s="1"/>
      <c r="G741" s="11"/>
      <c r="H741" s="11"/>
      <c r="I741" s="2"/>
    </row>
    <row r="742" spans="2:9" x14ac:dyDescent="0.25">
      <c r="B742" s="1"/>
      <c r="C742" s="11"/>
      <c r="D742" s="11"/>
      <c r="E742" s="2"/>
      <c r="F742" s="1"/>
      <c r="G742" s="11"/>
      <c r="H742" s="11"/>
      <c r="I742" s="2"/>
    </row>
    <row r="743" spans="2:9" x14ac:dyDescent="0.25">
      <c r="B743" s="1"/>
      <c r="C743" s="11"/>
      <c r="D743" s="11"/>
      <c r="E743" s="2"/>
      <c r="F743" s="1"/>
      <c r="G743" s="11"/>
      <c r="H743" s="11"/>
      <c r="I743" s="2"/>
    </row>
    <row r="744" spans="2:9" x14ac:dyDescent="0.25">
      <c r="B744" s="1"/>
      <c r="C744" s="11"/>
      <c r="D744" s="11"/>
      <c r="E744" s="2"/>
      <c r="F744" s="1"/>
      <c r="G744" s="11"/>
      <c r="H744" s="11"/>
      <c r="I744" s="2"/>
    </row>
    <row r="745" spans="2:9" x14ac:dyDescent="0.25">
      <c r="B745" s="1"/>
      <c r="C745" s="11"/>
      <c r="D745" s="11"/>
      <c r="E745" s="2"/>
      <c r="F745" s="1"/>
      <c r="G745" s="11"/>
      <c r="H745" s="11"/>
      <c r="I745" s="2"/>
    </row>
    <row r="746" spans="2:9" x14ac:dyDescent="0.25">
      <c r="B746" s="1"/>
      <c r="C746" s="11"/>
      <c r="D746" s="11"/>
      <c r="E746" s="2"/>
      <c r="F746" s="1"/>
      <c r="G746" s="11"/>
      <c r="H746" s="11"/>
      <c r="I746" s="2"/>
    </row>
    <row r="747" spans="2:9" x14ac:dyDescent="0.25">
      <c r="B747" s="1"/>
      <c r="C747" s="11"/>
      <c r="D747" s="11"/>
      <c r="E747" s="2"/>
      <c r="F747" s="1"/>
      <c r="G747" s="11"/>
      <c r="H747" s="11"/>
      <c r="I747" s="2"/>
    </row>
    <row r="748" spans="2:9" x14ac:dyDescent="0.25">
      <c r="B748" s="1"/>
      <c r="C748" s="11"/>
      <c r="D748" s="11"/>
      <c r="E748" s="2"/>
      <c r="F748" s="1"/>
      <c r="G748" s="11"/>
      <c r="H748" s="11"/>
      <c r="I748" s="2"/>
    </row>
    <row r="749" spans="2:9" x14ac:dyDescent="0.25">
      <c r="B749" s="1"/>
      <c r="C749" s="11"/>
      <c r="D749" s="11"/>
      <c r="E749" s="2"/>
      <c r="F749" s="1"/>
      <c r="G749" s="11"/>
      <c r="H749" s="11"/>
      <c r="I749" s="2"/>
    </row>
    <row r="750" spans="2:9" x14ac:dyDescent="0.25">
      <c r="B750" s="1"/>
      <c r="C750" s="11"/>
      <c r="D750" s="11"/>
      <c r="E750" s="2"/>
      <c r="F750" s="1"/>
      <c r="G750" s="11"/>
      <c r="H750" s="11"/>
      <c r="I750" s="2"/>
    </row>
    <row r="751" spans="2:9" x14ac:dyDescent="0.25">
      <c r="B751" s="1"/>
      <c r="C751" s="11"/>
      <c r="D751" s="11"/>
      <c r="E751" s="2"/>
      <c r="F751" s="1"/>
      <c r="G751" s="11"/>
      <c r="H751" s="11"/>
      <c r="I751" s="2"/>
    </row>
    <row r="752" spans="2:9" x14ac:dyDescent="0.25">
      <c r="B752" s="1"/>
      <c r="C752" s="11"/>
      <c r="D752" s="11"/>
      <c r="E752" s="2"/>
      <c r="F752" s="1"/>
      <c r="G752" s="11"/>
      <c r="H752" s="11"/>
      <c r="I752" s="2"/>
    </row>
    <row r="753" spans="2:9" x14ac:dyDescent="0.25">
      <c r="B753" s="1"/>
      <c r="C753" s="11"/>
      <c r="D753" s="11"/>
      <c r="E753" s="2"/>
      <c r="F753" s="1"/>
      <c r="G753" s="11"/>
      <c r="H753" s="11"/>
      <c r="I753" s="2"/>
    </row>
    <row r="754" spans="2:9" x14ac:dyDescent="0.25">
      <c r="B754" s="1"/>
      <c r="C754" s="11"/>
      <c r="D754" s="11"/>
      <c r="E754" s="2"/>
      <c r="F754" s="1"/>
      <c r="G754" s="11"/>
      <c r="H754" s="11"/>
      <c r="I754" s="2"/>
    </row>
    <row r="755" spans="2:9" x14ac:dyDescent="0.25">
      <c r="B755" s="1"/>
      <c r="C755" s="11"/>
      <c r="D755" s="11"/>
      <c r="E755" s="2"/>
      <c r="F755" s="1"/>
      <c r="G755" s="11"/>
      <c r="H755" s="11"/>
      <c r="I755" s="2"/>
    </row>
    <row r="756" spans="2:9" x14ac:dyDescent="0.25">
      <c r="B756" s="1"/>
      <c r="C756" s="11"/>
      <c r="D756" s="11"/>
      <c r="E756" s="2"/>
      <c r="F756" s="1"/>
      <c r="G756" s="11"/>
      <c r="H756" s="11"/>
      <c r="I756" s="2"/>
    </row>
    <row r="757" spans="2:9" x14ac:dyDescent="0.25">
      <c r="B757" s="1"/>
      <c r="C757" s="11"/>
      <c r="D757" s="11"/>
      <c r="E757" s="2"/>
      <c r="F757" s="1"/>
      <c r="G757" s="11"/>
      <c r="H757" s="11"/>
      <c r="I757" s="2"/>
    </row>
    <row r="758" spans="2:9" x14ac:dyDescent="0.25">
      <c r="B758" s="1"/>
      <c r="C758" s="11"/>
      <c r="D758" s="11"/>
      <c r="E758" s="2"/>
      <c r="F758" s="1"/>
      <c r="G758" s="11"/>
      <c r="H758" s="11"/>
      <c r="I758" s="2"/>
    </row>
    <row r="759" spans="2:9" x14ac:dyDescent="0.25">
      <c r="B759" s="1"/>
      <c r="C759" s="11"/>
      <c r="D759" s="11"/>
      <c r="E759" s="2"/>
      <c r="F759" s="1"/>
      <c r="G759" s="11"/>
      <c r="H759" s="11"/>
      <c r="I759" s="2"/>
    </row>
    <row r="760" spans="2:9" x14ac:dyDescent="0.25">
      <c r="B760" s="1"/>
      <c r="C760" s="11"/>
      <c r="D760" s="11"/>
      <c r="E760" s="2"/>
      <c r="F760" s="1"/>
      <c r="G760" s="11"/>
      <c r="H760" s="11"/>
      <c r="I760" s="2"/>
    </row>
    <row r="761" spans="2:9" x14ac:dyDescent="0.25">
      <c r="B761" s="1"/>
      <c r="C761" s="11"/>
      <c r="D761" s="11"/>
      <c r="E761" s="2"/>
      <c r="F761" s="1"/>
      <c r="G761" s="11"/>
      <c r="H761" s="11"/>
      <c r="I761" s="2"/>
    </row>
    <row r="762" spans="2:9" x14ac:dyDescent="0.25">
      <c r="B762" s="1"/>
      <c r="C762" s="11"/>
      <c r="D762" s="11"/>
      <c r="E762" s="2"/>
      <c r="F762" s="1"/>
      <c r="G762" s="11"/>
      <c r="H762" s="11"/>
      <c r="I762" s="2"/>
    </row>
    <row r="763" spans="2:9" x14ac:dyDescent="0.25">
      <c r="B763" s="1"/>
      <c r="C763" s="11"/>
      <c r="D763" s="11"/>
      <c r="E763" s="2"/>
      <c r="F763" s="1"/>
      <c r="G763" s="11"/>
      <c r="H763" s="11"/>
      <c r="I763" s="2"/>
    </row>
    <row r="764" spans="2:9" x14ac:dyDescent="0.25">
      <c r="B764" s="1"/>
      <c r="C764" s="11"/>
      <c r="D764" s="11"/>
      <c r="E764" s="2"/>
      <c r="F764" s="1"/>
      <c r="G764" s="11"/>
      <c r="H764" s="11"/>
      <c r="I764" s="2"/>
    </row>
    <row r="765" spans="2:9" x14ac:dyDescent="0.25">
      <c r="B765" s="1"/>
      <c r="C765" s="11"/>
      <c r="D765" s="11"/>
      <c r="E765" s="2"/>
      <c r="F765" s="1"/>
      <c r="G765" s="11"/>
      <c r="H765" s="11"/>
      <c r="I765" s="2"/>
    </row>
    <row r="766" spans="2:9" x14ac:dyDescent="0.25">
      <c r="B766" s="1"/>
      <c r="C766" s="11"/>
      <c r="D766" s="11"/>
      <c r="E766" s="2"/>
      <c r="F766" s="1"/>
      <c r="G766" s="11"/>
      <c r="H766" s="11"/>
      <c r="I766" s="2"/>
    </row>
    <row r="767" spans="2:9" x14ac:dyDescent="0.25">
      <c r="B767" s="1"/>
      <c r="C767" s="11"/>
      <c r="D767" s="11"/>
      <c r="E767" s="2"/>
      <c r="F767" s="1"/>
      <c r="G767" s="11"/>
      <c r="H767" s="11"/>
      <c r="I767" s="2"/>
    </row>
    <row r="768" spans="2:9" x14ac:dyDescent="0.25">
      <c r="B768" s="1"/>
      <c r="C768" s="11"/>
      <c r="D768" s="11"/>
      <c r="E768" s="2"/>
      <c r="F768" s="1"/>
      <c r="G768" s="11"/>
      <c r="H768" s="11"/>
      <c r="I768" s="2"/>
    </row>
    <row r="769" spans="2:9" x14ac:dyDescent="0.25">
      <c r="B769" s="1"/>
      <c r="C769" s="11"/>
      <c r="D769" s="11"/>
      <c r="E769" s="2"/>
      <c r="F769" s="1"/>
      <c r="G769" s="11"/>
      <c r="H769" s="11"/>
      <c r="I769" s="2"/>
    </row>
    <row r="770" spans="2:9" x14ac:dyDescent="0.25">
      <c r="B770" s="1"/>
      <c r="C770" s="11"/>
      <c r="D770" s="11"/>
      <c r="E770" s="2"/>
      <c r="F770" s="1"/>
      <c r="G770" s="11"/>
      <c r="H770" s="11"/>
      <c r="I770" s="2"/>
    </row>
    <row r="771" spans="2:9" x14ac:dyDescent="0.25">
      <c r="B771" s="1"/>
      <c r="C771" s="11"/>
      <c r="D771" s="11"/>
      <c r="E771" s="2"/>
      <c r="F771" s="1"/>
      <c r="G771" s="11"/>
      <c r="H771" s="11"/>
      <c r="I771" s="2"/>
    </row>
    <row r="772" spans="2:9" x14ac:dyDescent="0.25">
      <c r="B772" s="1"/>
      <c r="C772" s="11"/>
      <c r="D772" s="11"/>
      <c r="E772" s="2"/>
      <c r="F772" s="1"/>
      <c r="G772" s="11"/>
      <c r="H772" s="11"/>
      <c r="I772" s="2"/>
    </row>
    <row r="773" spans="2:9" x14ac:dyDescent="0.25">
      <c r="B773" s="1"/>
      <c r="C773" s="11"/>
      <c r="D773" s="11"/>
      <c r="E773" s="2"/>
      <c r="F773" s="1"/>
      <c r="G773" s="11"/>
      <c r="H773" s="11"/>
      <c r="I773" s="2"/>
    </row>
    <row r="774" spans="2:9" x14ac:dyDescent="0.25">
      <c r="B774" s="1"/>
      <c r="C774" s="11"/>
      <c r="D774" s="11"/>
      <c r="E774" s="2"/>
      <c r="F774" s="1"/>
      <c r="G774" s="11"/>
      <c r="H774" s="11"/>
      <c r="I774" s="2"/>
    </row>
    <row r="775" spans="2:9" x14ac:dyDescent="0.25">
      <c r="B775" s="1"/>
      <c r="C775" s="11"/>
      <c r="D775" s="11"/>
      <c r="E775" s="2"/>
      <c r="F775" s="1"/>
      <c r="G775" s="11"/>
      <c r="H775" s="11"/>
      <c r="I775" s="2"/>
    </row>
    <row r="776" spans="2:9" x14ac:dyDescent="0.25">
      <c r="B776" s="1"/>
      <c r="C776" s="11"/>
      <c r="D776" s="11"/>
      <c r="E776" s="2"/>
      <c r="F776" s="1"/>
      <c r="G776" s="11"/>
      <c r="H776" s="11"/>
      <c r="I776" s="2"/>
    </row>
    <row r="777" spans="2:9" x14ac:dyDescent="0.25">
      <c r="B777" s="1"/>
      <c r="C777" s="11"/>
      <c r="D777" s="11"/>
      <c r="E777" s="2"/>
      <c r="F777" s="1"/>
      <c r="G777" s="11"/>
      <c r="H777" s="11"/>
      <c r="I777" s="2"/>
    </row>
    <row r="778" spans="2:9" x14ac:dyDescent="0.25">
      <c r="B778" s="1"/>
      <c r="C778" s="11"/>
      <c r="D778" s="11"/>
      <c r="E778" s="2"/>
      <c r="F778" s="1"/>
      <c r="G778" s="11"/>
      <c r="H778" s="11"/>
      <c r="I778" s="2"/>
    </row>
    <row r="779" spans="2:9" x14ac:dyDescent="0.25">
      <c r="B779" s="1"/>
      <c r="C779" s="11"/>
      <c r="D779" s="11"/>
      <c r="E779" s="2"/>
      <c r="F779" s="1"/>
      <c r="G779" s="11"/>
      <c r="H779" s="11"/>
      <c r="I779" s="2"/>
    </row>
    <row r="780" spans="2:9" x14ac:dyDescent="0.25">
      <c r="B780" s="1"/>
      <c r="C780" s="11"/>
      <c r="D780" s="11"/>
      <c r="E780" s="2"/>
      <c r="F780" s="1"/>
      <c r="G780" s="11"/>
      <c r="H780" s="11"/>
      <c r="I780" s="2"/>
    </row>
    <row r="781" spans="2:9" x14ac:dyDescent="0.25">
      <c r="B781" s="1"/>
      <c r="C781" s="11"/>
      <c r="D781" s="11"/>
      <c r="E781" s="2"/>
      <c r="F781" s="1"/>
      <c r="G781" s="11"/>
      <c r="H781" s="11"/>
      <c r="I781" s="2"/>
    </row>
    <row r="782" spans="2:9" x14ac:dyDescent="0.25">
      <c r="B782" s="1"/>
      <c r="C782" s="11"/>
      <c r="D782" s="11"/>
      <c r="E782" s="2"/>
      <c r="F782" s="1"/>
      <c r="G782" s="11"/>
      <c r="H782" s="11"/>
      <c r="I782" s="2"/>
    </row>
    <row r="783" spans="2:9" x14ac:dyDescent="0.25">
      <c r="B783" s="1"/>
      <c r="C783" s="11"/>
      <c r="D783" s="11"/>
      <c r="E783" s="2"/>
      <c r="F783" s="1"/>
      <c r="G783" s="11"/>
      <c r="H783" s="11"/>
      <c r="I783" s="2"/>
    </row>
    <row r="784" spans="2:9" x14ac:dyDescent="0.25">
      <c r="B784" s="1"/>
      <c r="C784" s="11"/>
      <c r="D784" s="11"/>
      <c r="E784" s="2"/>
      <c r="F784" s="1"/>
      <c r="G784" s="11"/>
      <c r="H784" s="11"/>
      <c r="I784" s="2"/>
    </row>
    <row r="785" spans="2:9" x14ac:dyDescent="0.25">
      <c r="B785" s="1"/>
      <c r="C785" s="11"/>
      <c r="D785" s="11"/>
      <c r="E785" s="2"/>
      <c r="F785" s="1"/>
      <c r="G785" s="11"/>
      <c r="H785" s="11"/>
      <c r="I785" s="2"/>
    </row>
    <row r="786" spans="2:9" x14ac:dyDescent="0.25">
      <c r="B786" s="1"/>
      <c r="C786" s="11"/>
      <c r="D786" s="11"/>
      <c r="E786" s="2"/>
      <c r="F786" s="1"/>
      <c r="G786" s="11"/>
      <c r="H786" s="11"/>
      <c r="I786" s="2"/>
    </row>
    <row r="787" spans="2:9" x14ac:dyDescent="0.25">
      <c r="B787" s="1"/>
      <c r="C787" s="11"/>
      <c r="D787" s="11"/>
      <c r="E787" s="2"/>
      <c r="F787" s="1"/>
      <c r="G787" s="11"/>
      <c r="H787" s="11"/>
      <c r="I787" s="2"/>
    </row>
    <row r="788" spans="2:9" x14ac:dyDescent="0.25">
      <c r="B788" s="1"/>
      <c r="C788" s="11"/>
      <c r="D788" s="11"/>
      <c r="E788" s="2"/>
      <c r="F788" s="1"/>
      <c r="G788" s="11"/>
      <c r="H788" s="11"/>
      <c r="I788" s="2"/>
    </row>
    <row r="789" spans="2:9" x14ac:dyDescent="0.25">
      <c r="B789" s="1"/>
      <c r="C789" s="11"/>
      <c r="D789" s="11"/>
      <c r="E789" s="2"/>
      <c r="F789" s="1"/>
      <c r="G789" s="11"/>
      <c r="H789" s="11"/>
      <c r="I789" s="2"/>
    </row>
    <row r="790" spans="2:9" x14ac:dyDescent="0.25">
      <c r="B790" s="1"/>
      <c r="C790" s="11"/>
      <c r="D790" s="11"/>
      <c r="E790" s="2"/>
      <c r="F790" s="1"/>
      <c r="G790" s="11"/>
      <c r="H790" s="11"/>
      <c r="I790" s="2"/>
    </row>
    <row r="791" spans="2:9" x14ac:dyDescent="0.25">
      <c r="B791" s="1"/>
      <c r="C791" s="11"/>
      <c r="D791" s="11"/>
      <c r="E791" s="2"/>
      <c r="F791" s="1"/>
      <c r="G791" s="11"/>
      <c r="H791" s="11"/>
      <c r="I791" s="2"/>
    </row>
    <row r="792" spans="2:9" x14ac:dyDescent="0.25">
      <c r="B792" s="1"/>
      <c r="C792" s="11"/>
      <c r="D792" s="11"/>
      <c r="E792" s="2"/>
      <c r="F792" s="1"/>
      <c r="G792" s="11"/>
      <c r="H792" s="11"/>
      <c r="I792" s="2"/>
    </row>
    <row r="793" spans="2:9" x14ac:dyDescent="0.25">
      <c r="B793" s="1"/>
      <c r="C793" s="11"/>
      <c r="D793" s="11"/>
      <c r="E793" s="2"/>
      <c r="F793" s="1"/>
      <c r="G793" s="11"/>
      <c r="H793" s="11"/>
      <c r="I793" s="2"/>
    </row>
    <row r="794" spans="2:9" x14ac:dyDescent="0.25">
      <c r="B794" s="1"/>
      <c r="C794" s="11"/>
      <c r="D794" s="11"/>
      <c r="E794" s="2"/>
      <c r="F794" s="1"/>
      <c r="G794" s="11"/>
      <c r="H794" s="11"/>
      <c r="I794" s="2"/>
    </row>
    <row r="795" spans="2:9" x14ac:dyDescent="0.25">
      <c r="B795" s="1"/>
      <c r="C795" s="11"/>
      <c r="D795" s="11"/>
      <c r="E795" s="2"/>
      <c r="F795" s="1"/>
      <c r="G795" s="11"/>
      <c r="H795" s="11"/>
      <c r="I795" s="2"/>
    </row>
    <row r="796" spans="2:9" x14ac:dyDescent="0.25">
      <c r="B796" s="1"/>
      <c r="C796" s="11"/>
      <c r="D796" s="11"/>
      <c r="E796" s="2"/>
      <c r="F796" s="1"/>
      <c r="G796" s="11"/>
      <c r="H796" s="11"/>
      <c r="I796" s="2"/>
    </row>
    <row r="797" spans="2:9" x14ac:dyDescent="0.25">
      <c r="B797" s="1"/>
      <c r="C797" s="11"/>
      <c r="D797" s="11"/>
      <c r="E797" s="2"/>
      <c r="F797" s="1"/>
      <c r="G797" s="11"/>
      <c r="H797" s="11"/>
      <c r="I797" s="2"/>
    </row>
    <row r="798" spans="2:9" x14ac:dyDescent="0.25">
      <c r="B798" s="1"/>
      <c r="C798" s="11"/>
      <c r="D798" s="11"/>
      <c r="E798" s="2"/>
      <c r="F798" s="1"/>
      <c r="G798" s="11"/>
      <c r="H798" s="11"/>
      <c r="I798" s="2"/>
    </row>
    <row r="799" spans="2:9" x14ac:dyDescent="0.25">
      <c r="B799" s="1"/>
      <c r="C799" s="11"/>
      <c r="D799" s="11"/>
      <c r="E799" s="2"/>
      <c r="F799" s="1"/>
      <c r="G799" s="11"/>
      <c r="H799" s="11"/>
      <c r="I799" s="2"/>
    </row>
    <row r="800" spans="2:9" x14ac:dyDescent="0.25">
      <c r="B800" s="1"/>
      <c r="C800" s="11"/>
      <c r="D800" s="11"/>
      <c r="E800" s="2"/>
      <c r="F800" s="1"/>
      <c r="G800" s="11"/>
      <c r="H800" s="11"/>
      <c r="I800" s="2"/>
    </row>
    <row r="801" spans="2:9" x14ac:dyDescent="0.25">
      <c r="B801" s="1"/>
      <c r="C801" s="11"/>
      <c r="D801" s="11"/>
      <c r="E801" s="2"/>
      <c r="F801" s="1"/>
      <c r="G801" s="11"/>
      <c r="H801" s="11"/>
      <c r="I801" s="2"/>
    </row>
    <row r="802" spans="2:9" x14ac:dyDescent="0.25">
      <c r="B802" s="1"/>
      <c r="C802" s="11"/>
      <c r="D802" s="11"/>
      <c r="E802" s="2"/>
      <c r="F802" s="1"/>
      <c r="G802" s="11"/>
      <c r="H802" s="11"/>
      <c r="I802" s="2"/>
    </row>
    <row r="803" spans="2:9" x14ac:dyDescent="0.25">
      <c r="B803" s="1"/>
      <c r="C803" s="11"/>
      <c r="D803" s="11"/>
      <c r="E803" s="2"/>
      <c r="F803" s="1"/>
      <c r="G803" s="11"/>
      <c r="H803" s="11"/>
      <c r="I803" s="2"/>
    </row>
    <row r="804" spans="2:9" x14ac:dyDescent="0.25">
      <c r="B804" s="1"/>
      <c r="C804" s="11"/>
      <c r="D804" s="11"/>
      <c r="E804" s="2"/>
      <c r="F804" s="1"/>
      <c r="G804" s="11"/>
      <c r="H804" s="11"/>
      <c r="I804" s="2"/>
    </row>
    <row r="805" spans="2:9" x14ac:dyDescent="0.25">
      <c r="B805" s="1"/>
      <c r="C805" s="11"/>
      <c r="D805" s="11"/>
      <c r="E805" s="2"/>
      <c r="F805" s="1"/>
      <c r="G805" s="11"/>
      <c r="H805" s="11"/>
      <c r="I805" s="2"/>
    </row>
    <row r="806" spans="2:9" x14ac:dyDescent="0.25">
      <c r="B806" s="1"/>
      <c r="C806" s="11"/>
      <c r="D806" s="11"/>
      <c r="E806" s="2"/>
      <c r="F806" s="1"/>
      <c r="G806" s="11"/>
      <c r="H806" s="11"/>
      <c r="I806" s="2"/>
    </row>
    <row r="807" spans="2:9" x14ac:dyDescent="0.25">
      <c r="B807" s="1"/>
      <c r="C807" s="11"/>
      <c r="D807" s="11"/>
      <c r="E807" s="2"/>
      <c r="F807" s="1"/>
      <c r="G807" s="11"/>
      <c r="H807" s="11"/>
      <c r="I807" s="2"/>
    </row>
    <row r="808" spans="2:9" x14ac:dyDescent="0.25">
      <c r="B808" s="1"/>
      <c r="C808" s="11"/>
      <c r="D808" s="11"/>
      <c r="E808" s="2"/>
      <c r="F808" s="1"/>
      <c r="G808" s="11"/>
      <c r="H808" s="11"/>
      <c r="I808" s="2"/>
    </row>
    <row r="809" spans="2:9" x14ac:dyDescent="0.25">
      <c r="B809" s="1"/>
      <c r="C809" s="11"/>
      <c r="D809" s="11"/>
      <c r="E809" s="2"/>
      <c r="F809" s="1"/>
      <c r="G809" s="11"/>
      <c r="H809" s="11"/>
      <c r="I809" s="2"/>
    </row>
    <row r="810" spans="2:9" x14ac:dyDescent="0.25">
      <c r="B810" s="1"/>
      <c r="C810" s="11"/>
      <c r="D810" s="11"/>
      <c r="E810" s="2"/>
      <c r="F810" s="1"/>
      <c r="G810" s="11"/>
      <c r="H810" s="11"/>
      <c r="I810" s="2"/>
    </row>
    <row r="811" spans="2:9" x14ac:dyDescent="0.25">
      <c r="B811" s="1"/>
      <c r="C811" s="11"/>
      <c r="D811" s="11"/>
      <c r="E811" s="2"/>
      <c r="F811" s="1"/>
      <c r="G811" s="11"/>
      <c r="H811" s="11"/>
      <c r="I811" s="2"/>
    </row>
    <row r="812" spans="2:9" x14ac:dyDescent="0.25">
      <c r="B812" s="1"/>
      <c r="C812" s="11"/>
      <c r="D812" s="11"/>
      <c r="E812" s="2"/>
      <c r="F812" s="1"/>
      <c r="G812" s="11"/>
      <c r="H812" s="11"/>
      <c r="I812" s="2"/>
    </row>
    <row r="813" spans="2:9" x14ac:dyDescent="0.25">
      <c r="B813" s="1"/>
      <c r="C813" s="11"/>
      <c r="D813" s="11"/>
      <c r="E813" s="2"/>
      <c r="F813" s="1"/>
      <c r="G813" s="11"/>
      <c r="H813" s="11"/>
      <c r="I813" s="2"/>
    </row>
    <row r="814" spans="2:9" x14ac:dyDescent="0.25">
      <c r="B814" s="1"/>
      <c r="C814" s="11"/>
      <c r="D814" s="11"/>
      <c r="E814" s="2"/>
      <c r="F814" s="1"/>
      <c r="G814" s="11"/>
      <c r="H814" s="11"/>
      <c r="I814" s="2"/>
    </row>
    <row r="815" spans="2:9" x14ac:dyDescent="0.25">
      <c r="B815" s="1"/>
      <c r="C815" s="11"/>
      <c r="D815" s="11"/>
      <c r="E815" s="2"/>
      <c r="F815" s="1"/>
      <c r="G815" s="11"/>
      <c r="H815" s="11"/>
      <c r="I815" s="2"/>
    </row>
    <row r="816" spans="2:9" x14ac:dyDescent="0.25">
      <c r="B816" s="1"/>
      <c r="C816" s="11"/>
      <c r="D816" s="11"/>
      <c r="E816" s="2"/>
      <c r="F816" s="1"/>
      <c r="G816" s="11"/>
      <c r="H816" s="11"/>
      <c r="I816" s="2"/>
    </row>
    <row r="817" spans="2:9" x14ac:dyDescent="0.25">
      <c r="B817" s="1"/>
      <c r="C817" s="11"/>
      <c r="D817" s="11"/>
      <c r="E817" s="2"/>
      <c r="F817" s="1"/>
      <c r="G817" s="11"/>
      <c r="H817" s="11"/>
      <c r="I817" s="2"/>
    </row>
    <row r="818" spans="2:9" x14ac:dyDescent="0.25">
      <c r="B818" s="1"/>
      <c r="C818" s="11"/>
      <c r="D818" s="11"/>
      <c r="E818" s="2"/>
      <c r="F818" s="1"/>
      <c r="G818" s="11"/>
      <c r="H818" s="11"/>
      <c r="I818" s="2"/>
    </row>
    <row r="819" spans="2:9" x14ac:dyDescent="0.25">
      <c r="B819" s="1"/>
      <c r="C819" s="11"/>
      <c r="D819" s="11"/>
      <c r="E819" s="2"/>
      <c r="F819" s="1"/>
      <c r="G819" s="11"/>
      <c r="H819" s="11"/>
      <c r="I819" s="2"/>
    </row>
    <row r="820" spans="2:9" x14ac:dyDescent="0.25">
      <c r="B820" s="1"/>
      <c r="C820" s="11"/>
      <c r="D820" s="11"/>
      <c r="E820" s="2"/>
      <c r="F820" s="1"/>
      <c r="G820" s="11"/>
      <c r="H820" s="11"/>
      <c r="I820" s="2"/>
    </row>
    <row r="821" spans="2:9" x14ac:dyDescent="0.25">
      <c r="B821" s="1"/>
      <c r="C821" s="11"/>
      <c r="D821" s="11"/>
      <c r="E821" s="2"/>
      <c r="F821" s="1"/>
      <c r="G821" s="11"/>
      <c r="H821" s="11"/>
      <c r="I821" s="2"/>
    </row>
    <row r="822" spans="2:9" x14ac:dyDescent="0.25">
      <c r="B822" s="1"/>
      <c r="C822" s="11"/>
      <c r="D822" s="11"/>
      <c r="E822" s="2"/>
      <c r="F822" s="1"/>
      <c r="G822" s="11"/>
      <c r="H822" s="11"/>
      <c r="I822" s="2"/>
    </row>
    <row r="823" spans="2:9" x14ac:dyDescent="0.25">
      <c r="B823" s="1"/>
      <c r="C823" s="11"/>
      <c r="D823" s="11"/>
      <c r="E823" s="2"/>
      <c r="F823" s="1"/>
      <c r="G823" s="11"/>
      <c r="H823" s="11"/>
      <c r="I823" s="2"/>
    </row>
    <row r="824" spans="2:9" x14ac:dyDescent="0.25">
      <c r="B824" s="1"/>
      <c r="C824" s="11"/>
      <c r="D824" s="11"/>
      <c r="E824" s="2"/>
      <c r="F824" s="1"/>
      <c r="G824" s="11"/>
      <c r="H824" s="11"/>
      <c r="I824" s="2"/>
    </row>
    <row r="825" spans="2:9" x14ac:dyDescent="0.25">
      <c r="B825" s="1"/>
      <c r="C825" s="11"/>
      <c r="D825" s="11"/>
      <c r="E825" s="2"/>
      <c r="F825" s="1"/>
      <c r="G825" s="11"/>
      <c r="H825" s="11"/>
      <c r="I825" s="2"/>
    </row>
    <row r="826" spans="2:9" x14ac:dyDescent="0.25">
      <c r="B826" s="1"/>
      <c r="C826" s="11"/>
      <c r="D826" s="11"/>
      <c r="E826" s="2"/>
      <c r="F826" s="1"/>
      <c r="G826" s="11"/>
      <c r="H826" s="11"/>
      <c r="I826" s="2"/>
    </row>
    <row r="827" spans="2:9" x14ac:dyDescent="0.25">
      <c r="B827" s="1"/>
      <c r="C827" s="11"/>
      <c r="D827" s="11"/>
      <c r="E827" s="2"/>
      <c r="F827" s="1"/>
      <c r="G827" s="11"/>
      <c r="H827" s="11"/>
      <c r="I827" s="2"/>
    </row>
    <row r="828" spans="2:9" x14ac:dyDescent="0.25">
      <c r="B828" s="1"/>
      <c r="C828" s="11"/>
      <c r="D828" s="11"/>
      <c r="E828" s="2"/>
      <c r="F828" s="1"/>
      <c r="G828" s="11"/>
      <c r="H828" s="11"/>
      <c r="I828" s="2"/>
    </row>
    <row r="829" spans="2:9" x14ac:dyDescent="0.25">
      <c r="B829" s="1"/>
      <c r="C829" s="11"/>
      <c r="D829" s="11"/>
      <c r="E829" s="2"/>
      <c r="F829" s="1"/>
      <c r="G829" s="11"/>
      <c r="H829" s="11"/>
      <c r="I829" s="2"/>
    </row>
    <row r="830" spans="2:9" x14ac:dyDescent="0.25">
      <c r="B830" s="1"/>
      <c r="C830" s="11"/>
      <c r="D830" s="11"/>
      <c r="E830" s="2"/>
      <c r="F830" s="1"/>
      <c r="G830" s="11"/>
      <c r="H830" s="11"/>
      <c r="I830" s="2"/>
    </row>
    <row r="831" spans="2:9" x14ac:dyDescent="0.25">
      <c r="B831" s="1"/>
      <c r="C831" s="11"/>
      <c r="D831" s="11"/>
      <c r="E831" s="2"/>
      <c r="F831" s="1"/>
      <c r="G831" s="11"/>
      <c r="H831" s="11"/>
      <c r="I831" s="2"/>
    </row>
    <row r="832" spans="2:9" x14ac:dyDescent="0.25">
      <c r="B832" s="1"/>
      <c r="C832" s="11"/>
      <c r="D832" s="11"/>
      <c r="E832" s="2"/>
      <c r="F832" s="1"/>
      <c r="G832" s="11"/>
      <c r="H832" s="11"/>
      <c r="I832" s="2"/>
    </row>
    <row r="833" spans="2:9" x14ac:dyDescent="0.25">
      <c r="B833" s="1"/>
      <c r="C833" s="11"/>
      <c r="D833" s="11"/>
      <c r="E833" s="2"/>
      <c r="F833" s="1"/>
      <c r="G833" s="11"/>
      <c r="H833" s="11"/>
      <c r="I833" s="2"/>
    </row>
    <row r="834" spans="2:9" x14ac:dyDescent="0.25">
      <c r="B834" s="1"/>
      <c r="C834" s="11"/>
      <c r="D834" s="11"/>
      <c r="E834" s="2"/>
      <c r="F834" s="1"/>
      <c r="G834" s="11"/>
      <c r="H834" s="11"/>
      <c r="I834" s="2"/>
    </row>
    <row r="835" spans="2:9" x14ac:dyDescent="0.25">
      <c r="B835" s="1"/>
      <c r="C835" s="11"/>
      <c r="D835" s="11"/>
      <c r="E835" s="2"/>
      <c r="F835" s="1"/>
      <c r="G835" s="11"/>
      <c r="H835" s="11"/>
      <c r="I835" s="2"/>
    </row>
    <row r="836" spans="2:9" x14ac:dyDescent="0.25">
      <c r="B836" s="1"/>
      <c r="C836" s="11"/>
      <c r="D836" s="11"/>
      <c r="E836" s="2"/>
      <c r="F836" s="1"/>
      <c r="G836" s="11"/>
      <c r="H836" s="11"/>
      <c r="I836" s="2"/>
    </row>
    <row r="837" spans="2:9" x14ac:dyDescent="0.25">
      <c r="B837" s="1"/>
      <c r="C837" s="11"/>
      <c r="D837" s="11"/>
      <c r="E837" s="2"/>
      <c r="F837" s="1"/>
      <c r="G837" s="11"/>
      <c r="H837" s="11"/>
      <c r="I837" s="2"/>
    </row>
    <row r="838" spans="2:9" x14ac:dyDescent="0.25">
      <c r="B838" s="1"/>
      <c r="C838" s="11"/>
      <c r="D838" s="11"/>
      <c r="E838" s="2"/>
      <c r="F838" s="1"/>
      <c r="G838" s="11"/>
      <c r="H838" s="11"/>
      <c r="I838" s="2"/>
    </row>
    <row r="839" spans="2:9" x14ac:dyDescent="0.25">
      <c r="B839" s="1"/>
      <c r="C839" s="11"/>
      <c r="D839" s="11"/>
      <c r="E839" s="2"/>
      <c r="F839" s="1"/>
      <c r="G839" s="11"/>
      <c r="H839" s="11"/>
      <c r="I839" s="2"/>
    </row>
    <row r="840" spans="2:9" x14ac:dyDescent="0.25">
      <c r="B840" s="1"/>
      <c r="C840" s="11"/>
      <c r="D840" s="11"/>
      <c r="E840" s="2"/>
      <c r="F840" s="1"/>
      <c r="G840" s="11"/>
      <c r="H840" s="11"/>
      <c r="I840" s="2"/>
    </row>
    <row r="841" spans="2:9" x14ac:dyDescent="0.25">
      <c r="B841" s="1"/>
      <c r="C841" s="11"/>
      <c r="D841" s="11"/>
      <c r="E841" s="2"/>
      <c r="F841" s="1"/>
      <c r="G841" s="11"/>
      <c r="H841" s="11"/>
      <c r="I841" s="2"/>
    </row>
    <row r="842" spans="2:9" x14ac:dyDescent="0.25">
      <c r="B842" s="1"/>
      <c r="C842" s="11"/>
      <c r="D842" s="11"/>
      <c r="E842" s="2"/>
      <c r="F842" s="1"/>
      <c r="G842" s="11"/>
      <c r="H842" s="11"/>
      <c r="I842" s="2"/>
    </row>
    <row r="843" spans="2:9" x14ac:dyDescent="0.25">
      <c r="B843" s="1"/>
      <c r="C843" s="11"/>
      <c r="D843" s="11"/>
      <c r="E843" s="2"/>
      <c r="F843" s="1"/>
      <c r="G843" s="11"/>
      <c r="H843" s="11"/>
      <c r="I843" s="2"/>
    </row>
    <row r="844" spans="2:9" x14ac:dyDescent="0.25">
      <c r="B844" s="1"/>
      <c r="C844" s="11"/>
      <c r="D844" s="11"/>
      <c r="E844" s="2"/>
      <c r="F844" s="1"/>
      <c r="G844" s="11"/>
      <c r="H844" s="11"/>
      <c r="I844" s="2"/>
    </row>
    <row r="845" spans="2:9" x14ac:dyDescent="0.25">
      <c r="B845" s="1"/>
      <c r="C845" s="11"/>
      <c r="D845" s="11"/>
      <c r="E845" s="2"/>
      <c r="F845" s="1"/>
      <c r="G845" s="11"/>
      <c r="H845" s="11"/>
      <c r="I845" s="2"/>
    </row>
    <row r="846" spans="2:9" x14ac:dyDescent="0.25">
      <c r="B846" s="1"/>
      <c r="C846" s="11"/>
      <c r="D846" s="11"/>
      <c r="E846" s="2"/>
      <c r="F846" s="1"/>
      <c r="G846" s="11"/>
      <c r="H846" s="11"/>
      <c r="I846" s="2"/>
    </row>
    <row r="847" spans="2:9" x14ac:dyDescent="0.25">
      <c r="B847" s="1"/>
      <c r="C847" s="11"/>
      <c r="D847" s="11"/>
      <c r="E847" s="2"/>
      <c r="F847" s="1"/>
      <c r="G847" s="11"/>
      <c r="H847" s="11"/>
      <c r="I847" s="2"/>
    </row>
    <row r="848" spans="2:9" x14ac:dyDescent="0.25">
      <c r="B848" s="1"/>
      <c r="C848" s="11"/>
      <c r="D848" s="11"/>
      <c r="E848" s="2"/>
      <c r="F848" s="1"/>
      <c r="G848" s="11"/>
      <c r="H848" s="11"/>
      <c r="I848" s="2"/>
    </row>
    <row r="849" spans="2:9" x14ac:dyDescent="0.25">
      <c r="B849" s="1"/>
      <c r="C849" s="11"/>
      <c r="D849" s="11"/>
      <c r="E849" s="2"/>
      <c r="F849" s="1"/>
      <c r="G849" s="11"/>
      <c r="H849" s="11"/>
      <c r="I849" s="2"/>
    </row>
    <row r="850" spans="2:9" x14ac:dyDescent="0.25">
      <c r="B850" s="1"/>
      <c r="C850" s="11"/>
      <c r="D850" s="11"/>
      <c r="E850" s="2"/>
      <c r="F850" s="1"/>
      <c r="G850" s="11"/>
      <c r="H850" s="11"/>
      <c r="I850" s="2"/>
    </row>
    <row r="851" spans="2:9" x14ac:dyDescent="0.25">
      <c r="B851" s="1"/>
      <c r="C851" s="11"/>
      <c r="D851" s="11"/>
      <c r="E851" s="2"/>
      <c r="F851" s="1"/>
      <c r="G851" s="11"/>
      <c r="H851" s="11"/>
      <c r="I851" s="2"/>
    </row>
    <row r="852" spans="2:9" x14ac:dyDescent="0.25">
      <c r="B852" s="1"/>
      <c r="C852" s="11"/>
      <c r="D852" s="11"/>
      <c r="E852" s="2"/>
      <c r="F852" s="1"/>
      <c r="G852" s="11"/>
      <c r="H852" s="11"/>
      <c r="I852" s="2"/>
    </row>
    <row r="853" spans="2:9" x14ac:dyDescent="0.25">
      <c r="B853" s="1"/>
      <c r="C853" s="11"/>
      <c r="D853" s="11"/>
      <c r="E853" s="2"/>
      <c r="F853" s="1"/>
      <c r="G853" s="11"/>
      <c r="H853" s="11"/>
      <c r="I853" s="2"/>
    </row>
    <row r="854" spans="2:9" x14ac:dyDescent="0.25">
      <c r="B854" s="1"/>
      <c r="C854" s="11"/>
      <c r="D854" s="11"/>
      <c r="E854" s="2"/>
      <c r="F854" s="1"/>
      <c r="G854" s="11"/>
      <c r="H854" s="11"/>
      <c r="I854" s="2"/>
    </row>
    <row r="855" spans="2:9" x14ac:dyDescent="0.25">
      <c r="B855" s="1"/>
      <c r="C855" s="11"/>
      <c r="D855" s="11"/>
      <c r="E855" s="2"/>
      <c r="F855" s="1"/>
      <c r="G855" s="11"/>
      <c r="H855" s="11"/>
      <c r="I855" s="2"/>
    </row>
    <row r="856" spans="2:9" x14ac:dyDescent="0.25">
      <c r="B856" s="1"/>
      <c r="C856" s="11"/>
      <c r="D856" s="11"/>
      <c r="E856" s="2"/>
      <c r="F856" s="1"/>
      <c r="G856" s="11"/>
      <c r="H856" s="11"/>
      <c r="I856" s="2"/>
    </row>
    <row r="857" spans="2:9" x14ac:dyDescent="0.25">
      <c r="B857" s="1"/>
      <c r="C857" s="11"/>
      <c r="D857" s="11"/>
      <c r="E857" s="2"/>
      <c r="F857" s="1"/>
      <c r="G857" s="11"/>
      <c r="H857" s="11"/>
      <c r="I857" s="2"/>
    </row>
    <row r="858" spans="2:9" x14ac:dyDescent="0.25">
      <c r="B858" s="1"/>
      <c r="C858" s="11"/>
      <c r="D858" s="11"/>
      <c r="E858" s="2"/>
      <c r="F858" s="1"/>
      <c r="G858" s="11"/>
      <c r="H858" s="11"/>
      <c r="I858" s="2"/>
    </row>
    <row r="859" spans="2:9" x14ac:dyDescent="0.25">
      <c r="B859" s="1"/>
      <c r="C859" s="11"/>
      <c r="D859" s="11"/>
      <c r="E859" s="2"/>
      <c r="F859" s="1"/>
      <c r="G859" s="11"/>
      <c r="H859" s="11"/>
      <c r="I859" s="2"/>
    </row>
    <row r="860" spans="2:9" x14ac:dyDescent="0.25">
      <c r="B860" s="1"/>
      <c r="C860" s="11"/>
      <c r="D860" s="11"/>
      <c r="E860" s="2"/>
      <c r="F860" s="1"/>
      <c r="G860" s="11"/>
      <c r="H860" s="11"/>
      <c r="I860" s="2"/>
    </row>
    <row r="861" spans="2:9" x14ac:dyDescent="0.25">
      <c r="B861" s="1"/>
      <c r="C861" s="11"/>
      <c r="D861" s="11"/>
      <c r="E861" s="2"/>
      <c r="F861" s="1"/>
      <c r="G861" s="11"/>
      <c r="H861" s="11"/>
      <c r="I861" s="2"/>
    </row>
    <row r="862" spans="2:9" x14ac:dyDescent="0.25">
      <c r="B862" s="1"/>
      <c r="C862" s="11"/>
      <c r="D862" s="11"/>
      <c r="E862" s="2"/>
      <c r="F862" s="1"/>
      <c r="G862" s="11"/>
      <c r="H862" s="11"/>
      <c r="I862" s="2"/>
    </row>
    <row r="863" spans="2:9" x14ac:dyDescent="0.25">
      <c r="B863" s="1"/>
      <c r="C863" s="11"/>
      <c r="D863" s="11"/>
      <c r="E863" s="2"/>
      <c r="F863" s="1"/>
      <c r="G863" s="11"/>
      <c r="H863" s="11"/>
      <c r="I863" s="2"/>
    </row>
    <row r="864" spans="2:9" x14ac:dyDescent="0.25">
      <c r="B864" s="1"/>
      <c r="C864" s="11"/>
      <c r="D864" s="11"/>
      <c r="E864" s="2"/>
      <c r="F864" s="1"/>
      <c r="G864" s="11"/>
      <c r="H864" s="11"/>
      <c r="I864" s="2"/>
    </row>
    <row r="865" spans="2:9" x14ac:dyDescent="0.25">
      <c r="B865" s="1"/>
      <c r="C865" s="11"/>
      <c r="D865" s="11"/>
      <c r="E865" s="2"/>
      <c r="F865" s="1"/>
      <c r="G865" s="11"/>
      <c r="H865" s="11"/>
      <c r="I865" s="2"/>
    </row>
    <row r="866" spans="2:9" x14ac:dyDescent="0.25">
      <c r="B866" s="1"/>
      <c r="C866" s="11"/>
      <c r="D866" s="11"/>
      <c r="E866" s="2"/>
      <c r="F866" s="1"/>
      <c r="G866" s="11"/>
      <c r="H866" s="11"/>
      <c r="I866" s="2"/>
    </row>
    <row r="867" spans="2:9" x14ac:dyDescent="0.25">
      <c r="B867" s="1"/>
      <c r="C867" s="11"/>
      <c r="D867" s="11"/>
      <c r="E867" s="2"/>
      <c r="F867" s="1"/>
      <c r="G867" s="11"/>
      <c r="H867" s="11"/>
      <c r="I867" s="2"/>
    </row>
    <row r="868" spans="2:9" x14ac:dyDescent="0.25">
      <c r="B868" s="1"/>
      <c r="C868" s="11"/>
      <c r="D868" s="11"/>
      <c r="E868" s="2"/>
      <c r="F868" s="1"/>
      <c r="G868" s="11"/>
      <c r="H868" s="11"/>
      <c r="I868" s="2"/>
    </row>
    <row r="869" spans="2:9" x14ac:dyDescent="0.25">
      <c r="B869" s="1"/>
      <c r="C869" s="11"/>
      <c r="D869" s="11"/>
      <c r="E869" s="2"/>
      <c r="F869" s="1"/>
      <c r="G869" s="11"/>
      <c r="H869" s="11"/>
      <c r="I869" s="2"/>
    </row>
    <row r="870" spans="2:9" x14ac:dyDescent="0.25">
      <c r="B870" s="1"/>
      <c r="C870" s="11"/>
      <c r="D870" s="11"/>
      <c r="E870" s="2"/>
      <c r="F870" s="1"/>
      <c r="G870" s="11"/>
      <c r="H870" s="11"/>
      <c r="I870" s="2"/>
    </row>
    <row r="871" spans="2:9" x14ac:dyDescent="0.25">
      <c r="B871" s="1"/>
      <c r="C871" s="11"/>
      <c r="D871" s="11"/>
      <c r="E871" s="2"/>
      <c r="F871" s="1"/>
      <c r="G871" s="11"/>
      <c r="H871" s="11"/>
      <c r="I871" s="2"/>
    </row>
    <row r="872" spans="2:9" x14ac:dyDescent="0.25">
      <c r="B872" s="1"/>
      <c r="C872" s="11"/>
      <c r="D872" s="11"/>
      <c r="E872" s="2"/>
      <c r="F872" s="1"/>
      <c r="G872" s="11"/>
      <c r="H872" s="11"/>
      <c r="I872" s="2"/>
    </row>
    <row r="873" spans="2:9" x14ac:dyDescent="0.25">
      <c r="B873" s="1"/>
      <c r="C873" s="11"/>
      <c r="D873" s="11"/>
      <c r="E873" s="2"/>
      <c r="F873" s="1"/>
      <c r="G873" s="11"/>
      <c r="H873" s="11"/>
      <c r="I873" s="2"/>
    </row>
    <row r="874" spans="2:9" x14ac:dyDescent="0.25">
      <c r="B874" s="1"/>
      <c r="C874" s="11"/>
      <c r="D874" s="11"/>
      <c r="E874" s="2"/>
      <c r="F874" s="1"/>
      <c r="G874" s="11"/>
      <c r="H874" s="11"/>
      <c r="I874" s="2"/>
    </row>
    <row r="875" spans="2:9" x14ac:dyDescent="0.25">
      <c r="B875" s="1"/>
      <c r="C875" s="11"/>
      <c r="D875" s="11"/>
      <c r="E875" s="2"/>
      <c r="F875" s="1"/>
      <c r="G875" s="11"/>
      <c r="H875" s="11"/>
      <c r="I875" s="2"/>
    </row>
    <row r="876" spans="2:9" x14ac:dyDescent="0.25">
      <c r="B876" s="1"/>
      <c r="C876" s="11"/>
      <c r="D876" s="11"/>
      <c r="E876" s="2"/>
      <c r="F876" s="1"/>
      <c r="G876" s="11"/>
      <c r="H876" s="11"/>
      <c r="I876" s="2"/>
    </row>
    <row r="877" spans="2:9" x14ac:dyDescent="0.25">
      <c r="B877" s="1"/>
      <c r="C877" s="11"/>
      <c r="D877" s="11"/>
      <c r="E877" s="2"/>
      <c r="F877" s="1"/>
      <c r="G877" s="11"/>
      <c r="H877" s="11"/>
      <c r="I877" s="2"/>
    </row>
    <row r="878" spans="2:9" x14ac:dyDescent="0.25">
      <c r="B878" s="1"/>
      <c r="C878" s="11"/>
      <c r="D878" s="11"/>
      <c r="E878" s="2"/>
      <c r="F878" s="1"/>
      <c r="G878" s="11"/>
      <c r="H878" s="11"/>
      <c r="I878" s="2"/>
    </row>
    <row r="879" spans="2:9" x14ac:dyDescent="0.25">
      <c r="B879" s="1"/>
      <c r="C879" s="11"/>
      <c r="D879" s="11"/>
      <c r="E879" s="2"/>
      <c r="F879" s="1"/>
      <c r="G879" s="11"/>
      <c r="H879" s="11"/>
      <c r="I879" s="2"/>
    </row>
    <row r="880" spans="2:9" x14ac:dyDescent="0.25">
      <c r="B880" s="1"/>
      <c r="C880" s="11"/>
      <c r="D880" s="11"/>
      <c r="E880" s="2"/>
      <c r="F880" s="1"/>
      <c r="G880" s="11"/>
      <c r="H880" s="11"/>
      <c r="I880" s="2"/>
    </row>
    <row r="881" spans="2:9" x14ac:dyDescent="0.25">
      <c r="B881" s="1"/>
      <c r="C881" s="11"/>
      <c r="D881" s="11"/>
      <c r="E881" s="2"/>
      <c r="F881" s="1"/>
      <c r="G881" s="11"/>
      <c r="H881" s="11"/>
      <c r="I881" s="2"/>
    </row>
    <row r="882" spans="2:9" x14ac:dyDescent="0.25">
      <c r="B882" s="1"/>
      <c r="C882" s="11"/>
      <c r="D882" s="11"/>
      <c r="E882" s="2"/>
      <c r="F882" s="1"/>
      <c r="G882" s="11"/>
      <c r="H882" s="11"/>
      <c r="I882" s="2"/>
    </row>
    <row r="883" spans="2:9" x14ac:dyDescent="0.25">
      <c r="B883" s="1"/>
      <c r="C883" s="11"/>
      <c r="D883" s="11"/>
      <c r="E883" s="2"/>
      <c r="F883" s="1"/>
      <c r="G883" s="11"/>
      <c r="H883" s="11"/>
      <c r="I883" s="2"/>
    </row>
    <row r="884" spans="2:9" x14ac:dyDescent="0.25">
      <c r="B884" s="1"/>
      <c r="C884" s="11"/>
      <c r="D884" s="11"/>
      <c r="E884" s="2"/>
      <c r="F884" s="1"/>
      <c r="G884" s="11"/>
      <c r="H884" s="11"/>
      <c r="I884" s="2"/>
    </row>
    <row r="885" spans="2:9" x14ac:dyDescent="0.25">
      <c r="B885" s="1"/>
      <c r="C885" s="11"/>
      <c r="D885" s="11"/>
      <c r="E885" s="2"/>
      <c r="F885" s="1"/>
      <c r="G885" s="11"/>
      <c r="H885" s="11"/>
      <c r="I885" s="2"/>
    </row>
    <row r="886" spans="2:9" x14ac:dyDescent="0.25">
      <c r="B886" s="1"/>
      <c r="C886" s="11"/>
      <c r="D886" s="11"/>
      <c r="E886" s="2"/>
      <c r="F886" s="1"/>
      <c r="G886" s="11"/>
      <c r="H886" s="11"/>
      <c r="I886" s="2"/>
    </row>
    <row r="887" spans="2:9" x14ac:dyDescent="0.25">
      <c r="B887" s="1"/>
      <c r="C887" s="11"/>
      <c r="D887" s="11"/>
      <c r="E887" s="2"/>
      <c r="F887" s="1"/>
      <c r="G887" s="11"/>
      <c r="H887" s="11"/>
      <c r="I887" s="2"/>
    </row>
    <row r="888" spans="2:9" x14ac:dyDescent="0.25">
      <c r="B888" s="1"/>
      <c r="C888" s="11"/>
      <c r="D888" s="11"/>
      <c r="E888" s="2"/>
      <c r="F888" s="1"/>
      <c r="G888" s="11"/>
      <c r="H888" s="11"/>
      <c r="I888" s="2"/>
    </row>
    <row r="889" spans="2:9" x14ac:dyDescent="0.25">
      <c r="B889" s="1"/>
      <c r="C889" s="11"/>
      <c r="D889" s="11"/>
      <c r="E889" s="2"/>
      <c r="F889" s="1"/>
      <c r="G889" s="11"/>
      <c r="H889" s="11"/>
      <c r="I889" s="2"/>
    </row>
    <row r="890" spans="2:9" x14ac:dyDescent="0.25">
      <c r="B890" s="1"/>
      <c r="C890" s="11"/>
      <c r="D890" s="11"/>
      <c r="E890" s="2"/>
      <c r="F890" s="1"/>
      <c r="G890" s="11"/>
      <c r="H890" s="11"/>
      <c r="I890" s="2"/>
    </row>
    <row r="891" spans="2:9" x14ac:dyDescent="0.25">
      <c r="B891" s="1"/>
      <c r="C891" s="11"/>
      <c r="D891" s="11"/>
      <c r="E891" s="2"/>
      <c r="F891" s="1"/>
      <c r="G891" s="11"/>
      <c r="H891" s="11"/>
      <c r="I891" s="2"/>
    </row>
    <row r="892" spans="2:9" x14ac:dyDescent="0.25">
      <c r="B892" s="1"/>
      <c r="C892" s="11"/>
      <c r="D892" s="11"/>
      <c r="E892" s="2"/>
      <c r="F892" s="1"/>
      <c r="G892" s="11"/>
      <c r="H892" s="11"/>
      <c r="I892" s="2"/>
    </row>
    <row r="893" spans="2:9" x14ac:dyDescent="0.25">
      <c r="B893" s="1"/>
      <c r="C893" s="11"/>
      <c r="D893" s="11"/>
      <c r="E893" s="2"/>
      <c r="F893" s="1"/>
      <c r="G893" s="11"/>
      <c r="H893" s="11"/>
      <c r="I893" s="2"/>
    </row>
    <row r="894" spans="2:9" x14ac:dyDescent="0.25">
      <c r="B894" s="1"/>
      <c r="C894" s="11"/>
      <c r="D894" s="11"/>
      <c r="E894" s="2"/>
      <c r="F894" s="1"/>
      <c r="G894" s="11"/>
      <c r="H894" s="11"/>
      <c r="I894" s="2"/>
    </row>
    <row r="895" spans="2:9" x14ac:dyDescent="0.25">
      <c r="B895" s="1"/>
      <c r="C895" s="11"/>
      <c r="D895" s="11"/>
      <c r="E895" s="2"/>
      <c r="F895" s="1"/>
      <c r="G895" s="11"/>
      <c r="H895" s="11"/>
      <c r="I895" s="2"/>
    </row>
    <row r="896" spans="2:9" x14ac:dyDescent="0.25">
      <c r="B896" s="1"/>
      <c r="C896" s="11"/>
      <c r="D896" s="11"/>
      <c r="E896" s="2"/>
      <c r="F896" s="1"/>
      <c r="G896" s="11"/>
      <c r="H896" s="11"/>
      <c r="I896" s="2"/>
    </row>
    <row r="897" spans="2:9" x14ac:dyDescent="0.25">
      <c r="B897" s="1"/>
      <c r="C897" s="11"/>
      <c r="D897" s="11"/>
      <c r="E897" s="2"/>
      <c r="F897" s="1"/>
      <c r="G897" s="11"/>
      <c r="H897" s="11"/>
      <c r="I897" s="2"/>
    </row>
    <row r="898" spans="2:9" x14ac:dyDescent="0.25">
      <c r="B898" s="1"/>
      <c r="C898" s="11"/>
      <c r="D898" s="11"/>
      <c r="E898" s="2"/>
      <c r="F898" s="1"/>
      <c r="G898" s="11"/>
      <c r="H898" s="11"/>
      <c r="I898" s="2"/>
    </row>
    <row r="899" spans="2:9" x14ac:dyDescent="0.25">
      <c r="B899" s="1"/>
      <c r="C899" s="11"/>
      <c r="D899" s="11"/>
      <c r="E899" s="2"/>
      <c r="F899" s="1"/>
      <c r="G899" s="11"/>
      <c r="H899" s="11"/>
      <c r="I899" s="2"/>
    </row>
    <row r="900" spans="2:9" x14ac:dyDescent="0.25">
      <c r="B900" s="1"/>
      <c r="C900" s="11"/>
      <c r="D900" s="11"/>
      <c r="E900" s="2"/>
      <c r="F900" s="1"/>
      <c r="G900" s="11"/>
      <c r="H900" s="11"/>
      <c r="I900" s="2"/>
    </row>
    <row r="901" spans="2:9" x14ac:dyDescent="0.25">
      <c r="B901" s="1"/>
      <c r="C901" s="11"/>
      <c r="D901" s="11"/>
      <c r="E901" s="2"/>
      <c r="F901" s="1"/>
      <c r="G901" s="11"/>
      <c r="H901" s="11"/>
      <c r="I901" s="2"/>
    </row>
    <row r="902" spans="2:9" x14ac:dyDescent="0.25">
      <c r="B902" s="1"/>
      <c r="C902" s="11"/>
      <c r="D902" s="11"/>
      <c r="E902" s="2"/>
      <c r="F902" s="1"/>
      <c r="G902" s="11"/>
      <c r="H902" s="11"/>
      <c r="I902" s="2"/>
    </row>
    <row r="903" spans="2:9" x14ac:dyDescent="0.25">
      <c r="B903" s="1"/>
      <c r="C903" s="11"/>
      <c r="D903" s="11"/>
      <c r="E903" s="2"/>
      <c r="F903" s="1"/>
      <c r="G903" s="11"/>
      <c r="H903" s="11"/>
      <c r="I903" s="2"/>
    </row>
    <row r="904" spans="2:9" x14ac:dyDescent="0.25">
      <c r="B904" s="1"/>
      <c r="C904" s="11"/>
      <c r="D904" s="11"/>
      <c r="E904" s="2"/>
      <c r="F904" s="1"/>
      <c r="G904" s="11"/>
      <c r="H904" s="11"/>
      <c r="I904" s="2"/>
    </row>
    <row r="905" spans="2:9" x14ac:dyDescent="0.25">
      <c r="B905" s="1"/>
      <c r="C905" s="11"/>
      <c r="D905" s="11"/>
      <c r="E905" s="2"/>
      <c r="F905" s="1"/>
      <c r="G905" s="11"/>
      <c r="H905" s="11"/>
      <c r="I905" s="2"/>
    </row>
    <row r="906" spans="2:9" x14ac:dyDescent="0.25">
      <c r="B906" s="1"/>
      <c r="C906" s="11"/>
      <c r="D906" s="11"/>
      <c r="E906" s="2"/>
      <c r="F906" s="1"/>
      <c r="G906" s="11"/>
      <c r="H906" s="11"/>
      <c r="I906" s="2"/>
    </row>
    <row r="907" spans="2:9" x14ac:dyDescent="0.25">
      <c r="B907" s="1"/>
      <c r="C907" s="11"/>
      <c r="D907" s="11"/>
      <c r="E907" s="2"/>
      <c r="F907" s="1"/>
      <c r="G907" s="11"/>
      <c r="H907" s="11"/>
      <c r="I907" s="2"/>
    </row>
    <row r="908" spans="2:9" x14ac:dyDescent="0.25">
      <c r="B908" s="1"/>
      <c r="C908" s="11"/>
      <c r="D908" s="11"/>
      <c r="E908" s="2"/>
      <c r="F908" s="1"/>
      <c r="G908" s="11"/>
      <c r="H908" s="11"/>
      <c r="I908" s="2"/>
    </row>
    <row r="909" spans="2:9" x14ac:dyDescent="0.25">
      <c r="B909" s="1"/>
      <c r="C909" s="11"/>
      <c r="D909" s="11"/>
      <c r="E909" s="2"/>
      <c r="F909" s="1"/>
      <c r="G909" s="11"/>
      <c r="H909" s="11"/>
      <c r="I909" s="2"/>
    </row>
    <row r="910" spans="2:9" x14ac:dyDescent="0.25">
      <c r="B910" s="1"/>
      <c r="C910" s="11"/>
      <c r="D910" s="11"/>
      <c r="E910" s="2"/>
      <c r="F910" s="1"/>
      <c r="G910" s="11"/>
      <c r="H910" s="11"/>
      <c r="I910" s="2"/>
    </row>
    <row r="911" spans="2:9" x14ac:dyDescent="0.25">
      <c r="B911" s="1"/>
      <c r="C911" s="11"/>
      <c r="D911" s="11"/>
      <c r="E911" s="2"/>
      <c r="F911" s="1"/>
      <c r="G911" s="11"/>
      <c r="H911" s="11"/>
      <c r="I911" s="2"/>
    </row>
    <row r="912" spans="2:9" x14ac:dyDescent="0.25">
      <c r="B912" s="1"/>
      <c r="C912" s="11"/>
      <c r="D912" s="11"/>
      <c r="E912" s="2"/>
      <c r="F912" s="1"/>
      <c r="G912" s="11"/>
      <c r="H912" s="11"/>
      <c r="I912" s="2"/>
    </row>
    <row r="913" spans="2:9" x14ac:dyDescent="0.25">
      <c r="B913" s="1"/>
      <c r="C913" s="11"/>
      <c r="D913" s="11"/>
      <c r="E913" s="2"/>
      <c r="F913" s="1"/>
      <c r="G913" s="11"/>
      <c r="H913" s="11"/>
      <c r="I913" s="2"/>
    </row>
    <row r="914" spans="2:9" x14ac:dyDescent="0.25">
      <c r="B914" s="1"/>
      <c r="C914" s="11"/>
      <c r="D914" s="11"/>
      <c r="E914" s="2"/>
      <c r="F914" s="1"/>
      <c r="G914" s="11"/>
      <c r="H914" s="11"/>
      <c r="I914" s="2"/>
    </row>
    <row r="915" spans="2:9" x14ac:dyDescent="0.25">
      <c r="B915" s="1"/>
      <c r="C915" s="11"/>
      <c r="D915" s="11"/>
      <c r="E915" s="2"/>
      <c r="F915" s="1"/>
      <c r="G915" s="11"/>
      <c r="H915" s="11"/>
      <c r="I915" s="2"/>
    </row>
    <row r="916" spans="2:9" x14ac:dyDescent="0.25">
      <c r="B916" s="1"/>
      <c r="C916" s="11"/>
      <c r="D916" s="11"/>
      <c r="E916" s="2"/>
      <c r="F916" s="1"/>
      <c r="G916" s="11"/>
      <c r="H916" s="11"/>
      <c r="I916" s="2"/>
    </row>
    <row r="917" spans="2:9" x14ac:dyDescent="0.25">
      <c r="B917" s="1"/>
      <c r="C917" s="11"/>
      <c r="D917" s="11"/>
      <c r="E917" s="2"/>
      <c r="F917" s="1"/>
      <c r="G917" s="11"/>
      <c r="H917" s="11"/>
      <c r="I917" s="2"/>
    </row>
    <row r="918" spans="2:9" x14ac:dyDescent="0.25">
      <c r="B918" s="1"/>
      <c r="C918" s="11"/>
      <c r="D918" s="11"/>
      <c r="E918" s="2"/>
      <c r="F918" s="1"/>
      <c r="G918" s="11"/>
      <c r="H918" s="11"/>
      <c r="I918" s="2"/>
    </row>
    <row r="919" spans="2:9" x14ac:dyDescent="0.25">
      <c r="B919" s="1"/>
      <c r="C919" s="11"/>
      <c r="D919" s="11"/>
      <c r="E919" s="2"/>
      <c r="F919" s="1"/>
      <c r="G919" s="11"/>
      <c r="H919" s="11"/>
      <c r="I919" s="2"/>
    </row>
    <row r="920" spans="2:9" x14ac:dyDescent="0.25">
      <c r="B920" s="1"/>
      <c r="C920" s="11"/>
      <c r="D920" s="11"/>
      <c r="E920" s="2"/>
      <c r="F920" s="1"/>
      <c r="G920" s="11"/>
      <c r="H920" s="11"/>
      <c r="I920" s="2"/>
    </row>
    <row r="921" spans="2:9" x14ac:dyDescent="0.25">
      <c r="B921" s="1"/>
      <c r="C921" s="11"/>
      <c r="D921" s="11"/>
      <c r="E921" s="2"/>
      <c r="F921" s="1"/>
      <c r="G921" s="11"/>
      <c r="H921" s="11"/>
      <c r="I921" s="2"/>
    </row>
    <row r="922" spans="2:9" x14ac:dyDescent="0.25">
      <c r="B922" s="1"/>
      <c r="C922" s="11"/>
      <c r="D922" s="11"/>
      <c r="E922" s="2"/>
      <c r="F922" s="1"/>
      <c r="G922" s="11"/>
      <c r="H922" s="11"/>
      <c r="I922" s="2"/>
    </row>
    <row r="923" spans="2:9" x14ac:dyDescent="0.25">
      <c r="B923" s="1"/>
      <c r="C923" s="11"/>
      <c r="D923" s="11"/>
      <c r="E923" s="2"/>
      <c r="F923" s="1"/>
      <c r="G923" s="11"/>
      <c r="H923" s="11"/>
      <c r="I923" s="2"/>
    </row>
    <row r="924" spans="2:9" x14ac:dyDescent="0.25">
      <c r="B924" s="1"/>
      <c r="C924" s="11"/>
      <c r="D924" s="11"/>
      <c r="E924" s="2"/>
      <c r="F924" s="1"/>
      <c r="G924" s="11"/>
      <c r="H924" s="11"/>
      <c r="I924" s="2"/>
    </row>
    <row r="925" spans="2:9" x14ac:dyDescent="0.25">
      <c r="B925" s="1"/>
      <c r="C925" s="11"/>
      <c r="D925" s="11"/>
      <c r="E925" s="2"/>
      <c r="F925" s="1"/>
      <c r="G925" s="11"/>
      <c r="H925" s="11"/>
      <c r="I925" s="2"/>
    </row>
    <row r="926" spans="2:9" x14ac:dyDescent="0.25">
      <c r="B926" s="1"/>
      <c r="C926" s="11"/>
      <c r="D926" s="11"/>
      <c r="E926" s="2"/>
      <c r="F926" s="1"/>
      <c r="G926" s="11"/>
      <c r="H926" s="11"/>
      <c r="I926" s="2"/>
    </row>
    <row r="927" spans="2:9" x14ac:dyDescent="0.25">
      <c r="B927" s="1"/>
      <c r="C927" s="11"/>
      <c r="D927" s="11"/>
      <c r="E927" s="2"/>
      <c r="F927" s="1"/>
      <c r="G927" s="11"/>
      <c r="H927" s="11"/>
      <c r="I927" s="2"/>
    </row>
    <row r="928" spans="2:9" x14ac:dyDescent="0.25">
      <c r="B928" s="1"/>
      <c r="C928" s="11"/>
      <c r="D928" s="11"/>
      <c r="E928" s="2"/>
      <c r="F928" s="1"/>
      <c r="G928" s="11"/>
      <c r="H928" s="11"/>
      <c r="I928" s="2"/>
    </row>
    <row r="929" spans="2:9" x14ac:dyDescent="0.25">
      <c r="B929" s="1"/>
      <c r="C929" s="11"/>
      <c r="D929" s="11"/>
      <c r="E929" s="2"/>
      <c r="F929" s="1"/>
      <c r="G929" s="11"/>
      <c r="H929" s="11"/>
      <c r="I929" s="2"/>
    </row>
    <row r="930" spans="2:9" x14ac:dyDescent="0.25">
      <c r="B930" s="1"/>
      <c r="C930" s="11"/>
      <c r="D930" s="11"/>
      <c r="E930" s="2"/>
      <c r="F930" s="1"/>
      <c r="G930" s="11"/>
      <c r="H930" s="11"/>
      <c r="I930" s="2"/>
    </row>
    <row r="931" spans="2:9" x14ac:dyDescent="0.25">
      <c r="B931" s="1"/>
      <c r="C931" s="11"/>
      <c r="D931" s="11"/>
      <c r="E931" s="2"/>
      <c r="F931" s="1"/>
      <c r="G931" s="11"/>
      <c r="H931" s="11"/>
      <c r="I931" s="2"/>
    </row>
    <row r="932" spans="2:9" x14ac:dyDescent="0.25">
      <c r="B932" s="1"/>
      <c r="C932" s="11"/>
      <c r="D932" s="11"/>
      <c r="E932" s="2"/>
      <c r="F932" s="1"/>
      <c r="G932" s="11"/>
      <c r="H932" s="11"/>
      <c r="I932" s="2"/>
    </row>
    <row r="933" spans="2:9" x14ac:dyDescent="0.25">
      <c r="B933" s="1"/>
      <c r="C933" s="11"/>
      <c r="D933" s="11"/>
      <c r="E933" s="2"/>
      <c r="F933" s="1"/>
      <c r="G933" s="11"/>
      <c r="H933" s="11"/>
      <c r="I933" s="2"/>
    </row>
    <row r="934" spans="2:9" x14ac:dyDescent="0.25">
      <c r="B934" s="1"/>
      <c r="C934" s="11"/>
      <c r="D934" s="11"/>
      <c r="E934" s="2"/>
      <c r="F934" s="1"/>
      <c r="G934" s="11"/>
      <c r="H934" s="11"/>
      <c r="I934" s="2"/>
    </row>
    <row r="935" spans="2:9" x14ac:dyDescent="0.25">
      <c r="B935" s="1"/>
      <c r="C935" s="11"/>
      <c r="D935" s="11"/>
      <c r="E935" s="2"/>
      <c r="F935" s="1"/>
      <c r="G935" s="11"/>
      <c r="H935" s="11"/>
      <c r="I935" s="2"/>
    </row>
    <row r="936" spans="2:9" x14ac:dyDescent="0.25">
      <c r="B936" s="1"/>
      <c r="C936" s="11"/>
      <c r="D936" s="11"/>
      <c r="E936" s="2"/>
      <c r="F936" s="1"/>
      <c r="G936" s="11"/>
      <c r="H936" s="11"/>
      <c r="I936" s="2"/>
    </row>
    <row r="937" spans="2:9" x14ac:dyDescent="0.25">
      <c r="B937" s="1"/>
      <c r="C937" s="11"/>
      <c r="D937" s="11"/>
      <c r="E937" s="2"/>
      <c r="F937" s="1"/>
      <c r="G937" s="11"/>
      <c r="H937" s="11"/>
      <c r="I937" s="2"/>
    </row>
    <row r="938" spans="2:9" x14ac:dyDescent="0.25">
      <c r="B938" s="1"/>
      <c r="C938" s="11"/>
      <c r="D938" s="11"/>
      <c r="E938" s="2"/>
      <c r="F938" s="1"/>
      <c r="G938" s="11"/>
      <c r="H938" s="11"/>
      <c r="I938" s="2"/>
    </row>
    <row r="939" spans="2:9" x14ac:dyDescent="0.25">
      <c r="B939" s="1"/>
      <c r="C939" s="11"/>
      <c r="D939" s="11"/>
      <c r="E939" s="2"/>
      <c r="F939" s="1"/>
      <c r="G939" s="11"/>
      <c r="H939" s="11"/>
      <c r="I939" s="2"/>
    </row>
    <row r="940" spans="2:9" x14ac:dyDescent="0.25">
      <c r="B940" s="1"/>
      <c r="C940" s="11"/>
      <c r="D940" s="11"/>
      <c r="E940" s="2"/>
      <c r="F940" s="1"/>
      <c r="G940" s="11"/>
      <c r="H940" s="11"/>
      <c r="I940" s="2"/>
    </row>
    <row r="941" spans="2:9" x14ac:dyDescent="0.25">
      <c r="B941" s="1"/>
      <c r="C941" s="11"/>
      <c r="D941" s="11"/>
      <c r="E941" s="2"/>
      <c r="F941" s="1"/>
      <c r="G941" s="11"/>
      <c r="H941" s="11"/>
      <c r="I941" s="2"/>
    </row>
    <row r="942" spans="2:9" x14ac:dyDescent="0.25">
      <c r="B942" s="1"/>
      <c r="C942" s="11"/>
      <c r="D942" s="11"/>
      <c r="E942" s="2"/>
      <c r="F942" s="1"/>
      <c r="G942" s="11"/>
      <c r="H942" s="11"/>
      <c r="I942" s="2"/>
    </row>
    <row r="943" spans="2:9" x14ac:dyDescent="0.25">
      <c r="B943" s="1"/>
      <c r="C943" s="11"/>
      <c r="D943" s="11"/>
      <c r="E943" s="2"/>
      <c r="F943" s="1"/>
      <c r="G943" s="11"/>
      <c r="H943" s="11"/>
      <c r="I943" s="2"/>
    </row>
    <row r="944" spans="2:9" x14ac:dyDescent="0.25">
      <c r="B944" s="1"/>
      <c r="C944" s="11"/>
      <c r="D944" s="11"/>
      <c r="E944" s="2"/>
      <c r="F944" s="1"/>
      <c r="G944" s="11"/>
      <c r="H944" s="11"/>
      <c r="I944" s="2"/>
    </row>
    <row r="945" spans="2:9" x14ac:dyDescent="0.25">
      <c r="B945" s="1"/>
      <c r="C945" s="11"/>
      <c r="D945" s="11"/>
      <c r="E945" s="2"/>
      <c r="F945" s="1"/>
      <c r="G945" s="11"/>
      <c r="H945" s="11"/>
      <c r="I945" s="2"/>
    </row>
    <row r="946" spans="2:9" x14ac:dyDescent="0.25">
      <c r="B946" s="1"/>
      <c r="C946" s="11"/>
      <c r="D946" s="11"/>
      <c r="E946" s="2"/>
      <c r="F946" s="1"/>
      <c r="G946" s="11"/>
      <c r="H946" s="11"/>
      <c r="I946" s="2"/>
    </row>
    <row r="947" spans="2:9" x14ac:dyDescent="0.25">
      <c r="B947" s="1"/>
      <c r="C947" s="11"/>
      <c r="D947" s="11"/>
      <c r="E947" s="2"/>
      <c r="F947" s="1"/>
      <c r="G947" s="11"/>
      <c r="H947" s="11"/>
      <c r="I947" s="2"/>
    </row>
    <row r="948" spans="2:9" x14ac:dyDescent="0.25">
      <c r="B948" s="1"/>
      <c r="C948" s="11"/>
      <c r="D948" s="11"/>
      <c r="E948" s="2"/>
      <c r="F948" s="1"/>
      <c r="G948" s="11"/>
      <c r="H948" s="11"/>
      <c r="I948" s="2"/>
    </row>
    <row r="949" spans="2:9" x14ac:dyDescent="0.25">
      <c r="B949" s="1"/>
      <c r="C949" s="11"/>
      <c r="D949" s="11"/>
      <c r="E949" s="2"/>
      <c r="F949" s="1"/>
      <c r="G949" s="11"/>
      <c r="H949" s="11"/>
      <c r="I949" s="2"/>
    </row>
    <row r="950" spans="2:9" x14ac:dyDescent="0.25">
      <c r="B950" s="1"/>
      <c r="C950" s="11"/>
      <c r="D950" s="11"/>
      <c r="E950" s="2"/>
      <c r="F950" s="1"/>
      <c r="G950" s="11"/>
      <c r="H950" s="11"/>
      <c r="I950" s="2"/>
    </row>
    <row r="951" spans="2:9" x14ac:dyDescent="0.25">
      <c r="B951" s="1"/>
      <c r="C951" s="11"/>
      <c r="D951" s="11"/>
      <c r="E951" s="2"/>
      <c r="F951" s="1"/>
      <c r="G951" s="11"/>
      <c r="H951" s="11"/>
      <c r="I951" s="2"/>
    </row>
    <row r="952" spans="2:9" x14ac:dyDescent="0.25">
      <c r="B952" s="1"/>
      <c r="C952" s="11"/>
      <c r="D952" s="11"/>
      <c r="E952" s="2"/>
      <c r="F952" s="1"/>
      <c r="G952" s="11"/>
      <c r="H952" s="11"/>
      <c r="I952" s="2"/>
    </row>
    <row r="953" spans="2:9" x14ac:dyDescent="0.25">
      <c r="B953" s="1"/>
      <c r="C953" s="11"/>
      <c r="D953" s="11"/>
      <c r="E953" s="2"/>
      <c r="F953" s="1"/>
      <c r="G953" s="11"/>
      <c r="H953" s="11"/>
      <c r="I953" s="2"/>
    </row>
    <row r="954" spans="2:9" x14ac:dyDescent="0.25">
      <c r="B954" s="1"/>
      <c r="C954" s="11"/>
      <c r="D954" s="11"/>
      <c r="E954" s="2"/>
      <c r="F954" s="1"/>
      <c r="G954" s="11"/>
      <c r="H954" s="11"/>
      <c r="I954" s="2"/>
    </row>
    <row r="955" spans="2:9" x14ac:dyDescent="0.25">
      <c r="B955" s="1"/>
      <c r="C955" s="11"/>
      <c r="D955" s="11"/>
      <c r="E955" s="2"/>
      <c r="F955" s="1"/>
      <c r="G955" s="11"/>
      <c r="H955" s="11"/>
      <c r="I955" s="2"/>
    </row>
    <row r="956" spans="2:9" x14ac:dyDescent="0.25">
      <c r="B956" s="1"/>
      <c r="C956" s="11"/>
      <c r="D956" s="11"/>
      <c r="E956" s="2"/>
      <c r="F956" s="1"/>
      <c r="G956" s="11"/>
      <c r="H956" s="11"/>
      <c r="I956" s="2"/>
    </row>
    <row r="957" spans="2:9" x14ac:dyDescent="0.25">
      <c r="B957" s="1"/>
      <c r="C957" s="11"/>
      <c r="D957" s="11"/>
      <c r="E957" s="2"/>
      <c r="F957" s="1"/>
      <c r="G957" s="11"/>
      <c r="H957" s="11"/>
      <c r="I957" s="2"/>
    </row>
    <row r="958" spans="2:9" x14ac:dyDescent="0.25">
      <c r="B958" s="1"/>
      <c r="C958" s="11"/>
      <c r="D958" s="11"/>
      <c r="E958" s="2"/>
      <c r="F958" s="1"/>
      <c r="G958" s="11"/>
      <c r="H958" s="11"/>
      <c r="I958" s="2"/>
    </row>
    <row r="959" spans="2:9" x14ac:dyDescent="0.25">
      <c r="B959" s="1"/>
      <c r="C959" s="11"/>
      <c r="D959" s="11"/>
      <c r="E959" s="2"/>
      <c r="F959" s="1"/>
      <c r="G959" s="11"/>
      <c r="H959" s="11"/>
      <c r="I959" s="2"/>
    </row>
    <row r="960" spans="2:9" x14ac:dyDescent="0.25">
      <c r="B960" s="1"/>
      <c r="C960" s="11"/>
      <c r="D960" s="11"/>
      <c r="E960" s="2"/>
      <c r="F960" s="1"/>
      <c r="G960" s="11"/>
      <c r="H960" s="11"/>
      <c r="I960" s="2"/>
    </row>
    <row r="961" spans="2:9" x14ac:dyDescent="0.25">
      <c r="B961" s="1"/>
      <c r="C961" s="11"/>
      <c r="D961" s="11"/>
      <c r="E961" s="2"/>
      <c r="F961" s="1"/>
      <c r="G961" s="11"/>
      <c r="H961" s="11"/>
      <c r="I961" s="2"/>
    </row>
    <row r="962" spans="2:9" x14ac:dyDescent="0.25">
      <c r="B962" s="1"/>
      <c r="C962" s="11"/>
      <c r="D962" s="11"/>
      <c r="E962" s="2"/>
      <c r="F962" s="1"/>
      <c r="G962" s="11"/>
      <c r="H962" s="11"/>
      <c r="I962" s="2"/>
    </row>
    <row r="963" spans="2:9" x14ac:dyDescent="0.25">
      <c r="B963" s="1"/>
      <c r="C963" s="11"/>
      <c r="D963" s="11"/>
      <c r="E963" s="2"/>
      <c r="F963" s="1"/>
      <c r="G963" s="11"/>
      <c r="H963" s="11"/>
      <c r="I963" s="2"/>
    </row>
    <row r="964" spans="2:9" x14ac:dyDescent="0.25">
      <c r="B964" s="1"/>
      <c r="C964" s="11"/>
      <c r="D964" s="11"/>
      <c r="E964" s="2"/>
      <c r="F964" s="1"/>
      <c r="G964" s="11"/>
      <c r="H964" s="11"/>
      <c r="I964" s="2"/>
    </row>
    <row r="965" spans="2:9" x14ac:dyDescent="0.25">
      <c r="B965" s="1"/>
      <c r="C965" s="11"/>
      <c r="D965" s="11"/>
      <c r="E965" s="2"/>
      <c r="F965" s="1"/>
      <c r="G965" s="11"/>
      <c r="H965" s="11"/>
      <c r="I965" s="2"/>
    </row>
    <row r="966" spans="2:9" x14ac:dyDescent="0.25">
      <c r="B966" s="1"/>
      <c r="C966" s="11"/>
      <c r="D966" s="11"/>
      <c r="E966" s="2"/>
      <c r="F966" s="1"/>
      <c r="G966" s="11"/>
      <c r="H966" s="11"/>
      <c r="I966" s="2"/>
    </row>
    <row r="967" spans="2:9" x14ac:dyDescent="0.25">
      <c r="B967" s="1"/>
      <c r="C967" s="11"/>
      <c r="D967" s="11"/>
      <c r="E967" s="2"/>
      <c r="F967" s="1"/>
      <c r="G967" s="11"/>
      <c r="H967" s="11"/>
      <c r="I967" s="2"/>
    </row>
    <row r="968" spans="2:9" x14ac:dyDescent="0.25">
      <c r="B968" s="1"/>
      <c r="C968" s="11"/>
      <c r="D968" s="11"/>
      <c r="E968" s="2"/>
      <c r="F968" s="1"/>
      <c r="G968" s="11"/>
      <c r="H968" s="11"/>
      <c r="I968" s="2"/>
    </row>
    <row r="969" spans="2:9" x14ac:dyDescent="0.25">
      <c r="B969" s="1"/>
      <c r="C969" s="11"/>
      <c r="D969" s="11"/>
      <c r="E969" s="2"/>
      <c r="F969" s="1"/>
      <c r="G969" s="11"/>
      <c r="H969" s="11"/>
      <c r="I969" s="2"/>
    </row>
    <row r="970" spans="2:9" x14ac:dyDescent="0.25">
      <c r="B970" s="1"/>
      <c r="C970" s="11"/>
      <c r="D970" s="11"/>
      <c r="E970" s="2"/>
      <c r="F970" s="1"/>
      <c r="G970" s="11"/>
      <c r="H970" s="11"/>
      <c r="I970" s="2"/>
    </row>
    <row r="971" spans="2:9" x14ac:dyDescent="0.25">
      <c r="B971" s="1"/>
      <c r="C971" s="11"/>
      <c r="D971" s="11"/>
      <c r="E971" s="2"/>
      <c r="F971" s="1"/>
      <c r="G971" s="11"/>
      <c r="H971" s="11"/>
      <c r="I971" s="2"/>
    </row>
    <row r="972" spans="2:9" x14ac:dyDescent="0.25">
      <c r="B972" s="1"/>
      <c r="C972" s="11"/>
      <c r="D972" s="11"/>
      <c r="E972" s="2"/>
      <c r="F972" s="1"/>
      <c r="G972" s="11"/>
      <c r="H972" s="11"/>
      <c r="I972" s="2"/>
    </row>
    <row r="973" spans="2:9" x14ac:dyDescent="0.25">
      <c r="B973" s="1"/>
      <c r="C973" s="11"/>
      <c r="D973" s="11"/>
      <c r="E973" s="2"/>
      <c r="F973" s="1"/>
      <c r="G973" s="11"/>
      <c r="H973" s="11"/>
      <c r="I973" s="2"/>
    </row>
    <row r="974" spans="2:9" x14ac:dyDescent="0.25">
      <c r="B974" s="1"/>
      <c r="C974" s="11"/>
      <c r="D974" s="11"/>
      <c r="E974" s="2"/>
      <c r="F974" s="1"/>
      <c r="G974" s="11"/>
      <c r="H974" s="11"/>
      <c r="I974" s="2"/>
    </row>
    <row r="975" spans="2:9" x14ac:dyDescent="0.25">
      <c r="B975" s="1"/>
      <c r="C975" s="11"/>
      <c r="D975" s="11"/>
      <c r="E975" s="2"/>
      <c r="F975" s="1"/>
      <c r="G975" s="11"/>
      <c r="H975" s="11"/>
      <c r="I975" s="2"/>
    </row>
    <row r="976" spans="2:9" x14ac:dyDescent="0.25">
      <c r="B976" s="1"/>
      <c r="C976" s="11"/>
      <c r="D976" s="11"/>
      <c r="E976" s="2"/>
      <c r="F976" s="1"/>
      <c r="G976" s="11"/>
      <c r="H976" s="11"/>
      <c r="I976" s="2"/>
    </row>
    <row r="977" spans="2:9" x14ac:dyDescent="0.25">
      <c r="B977" s="1"/>
      <c r="C977" s="11"/>
      <c r="D977" s="11"/>
      <c r="E977" s="2"/>
      <c r="F977" s="1"/>
      <c r="G977" s="11"/>
      <c r="H977" s="11"/>
      <c r="I977" s="2"/>
    </row>
    <row r="978" spans="2:9" x14ac:dyDescent="0.25">
      <c r="B978" s="1"/>
      <c r="C978" s="11"/>
      <c r="D978" s="11"/>
      <c r="E978" s="2"/>
      <c r="F978" s="1"/>
      <c r="G978" s="11"/>
      <c r="H978" s="11"/>
      <c r="I978" s="2"/>
    </row>
    <row r="979" spans="2:9" x14ac:dyDescent="0.25">
      <c r="B979" s="1"/>
      <c r="C979" s="11"/>
      <c r="D979" s="11"/>
      <c r="E979" s="2"/>
      <c r="F979" s="1"/>
      <c r="G979" s="11"/>
      <c r="H979" s="11"/>
      <c r="I979" s="2"/>
    </row>
    <row r="980" spans="2:9" x14ac:dyDescent="0.25">
      <c r="B980" s="1"/>
      <c r="C980" s="11"/>
      <c r="D980" s="11"/>
      <c r="E980" s="2"/>
      <c r="F980" s="1"/>
      <c r="G980" s="11"/>
      <c r="H980" s="11"/>
      <c r="I980" s="2"/>
    </row>
    <row r="981" spans="2:9" x14ac:dyDescent="0.25">
      <c r="B981" s="1"/>
      <c r="C981" s="11"/>
      <c r="D981" s="11"/>
      <c r="E981" s="2"/>
      <c r="F981" s="1"/>
      <c r="G981" s="11"/>
      <c r="H981" s="11"/>
      <c r="I981" s="2"/>
    </row>
    <row r="982" spans="2:9" x14ac:dyDescent="0.25">
      <c r="B982" s="1"/>
      <c r="C982" s="11"/>
      <c r="D982" s="11"/>
      <c r="E982" s="2"/>
      <c r="F982" s="1"/>
      <c r="G982" s="11"/>
      <c r="H982" s="11"/>
      <c r="I982" s="2"/>
    </row>
    <row r="983" spans="2:9" x14ac:dyDescent="0.25">
      <c r="B983" s="1"/>
      <c r="C983" s="11"/>
      <c r="D983" s="11"/>
      <c r="E983" s="2"/>
      <c r="F983" s="1"/>
      <c r="G983" s="11"/>
      <c r="H983" s="11"/>
      <c r="I983" s="2"/>
    </row>
    <row r="984" spans="2:9" x14ac:dyDescent="0.25">
      <c r="B984" s="1"/>
      <c r="C984" s="11"/>
      <c r="D984" s="11"/>
      <c r="E984" s="2"/>
      <c r="F984" s="1"/>
      <c r="G984" s="11"/>
      <c r="H984" s="11"/>
      <c r="I984" s="2"/>
    </row>
    <row r="985" spans="2:9" x14ac:dyDescent="0.25">
      <c r="B985" s="1"/>
      <c r="C985" s="11"/>
      <c r="D985" s="11"/>
      <c r="E985" s="2"/>
      <c r="F985" s="1"/>
      <c r="G985" s="11"/>
      <c r="H985" s="11"/>
      <c r="I985" s="2"/>
    </row>
    <row r="986" spans="2:9" x14ac:dyDescent="0.25">
      <c r="B986" s="1"/>
      <c r="C986" s="11"/>
      <c r="D986" s="11"/>
      <c r="E986" s="2"/>
      <c r="F986" s="1"/>
      <c r="G986" s="11"/>
      <c r="H986" s="11"/>
      <c r="I986" s="2"/>
    </row>
    <row r="987" spans="2:9" x14ac:dyDescent="0.25">
      <c r="B987" s="1"/>
      <c r="C987" s="11"/>
      <c r="D987" s="11"/>
      <c r="E987" s="2"/>
      <c r="F987" s="1"/>
      <c r="G987" s="11"/>
      <c r="H987" s="11"/>
      <c r="I987" s="2"/>
    </row>
    <row r="988" spans="2:9" x14ac:dyDescent="0.25">
      <c r="B988" s="1"/>
      <c r="C988" s="11"/>
      <c r="D988" s="11"/>
      <c r="E988" s="2"/>
      <c r="F988" s="1"/>
      <c r="G988" s="11"/>
      <c r="H988" s="11"/>
      <c r="I988" s="2"/>
    </row>
    <row r="989" spans="2:9" x14ac:dyDescent="0.25">
      <c r="B989" s="1"/>
      <c r="C989" s="11"/>
      <c r="D989" s="11"/>
      <c r="E989" s="2"/>
      <c r="F989" s="1"/>
      <c r="G989" s="11"/>
      <c r="H989" s="11"/>
      <c r="I989" s="2"/>
    </row>
    <row r="990" spans="2:9" x14ac:dyDescent="0.25">
      <c r="B990" s="1"/>
      <c r="C990" s="11"/>
      <c r="D990" s="11"/>
      <c r="E990" s="2"/>
      <c r="F990" s="1"/>
      <c r="G990" s="11"/>
      <c r="H990" s="11"/>
      <c r="I990" s="2"/>
    </row>
    <row r="991" spans="2:9" x14ac:dyDescent="0.25">
      <c r="B991" s="1"/>
      <c r="C991" s="11"/>
      <c r="D991" s="11"/>
      <c r="E991" s="2"/>
      <c r="F991" s="1"/>
      <c r="G991" s="11"/>
      <c r="H991" s="11"/>
      <c r="I991" s="2"/>
    </row>
    <row r="992" spans="2:9" x14ac:dyDescent="0.25">
      <c r="B992" s="1"/>
      <c r="C992" s="11"/>
      <c r="D992" s="11"/>
      <c r="E992" s="2"/>
      <c r="F992" s="1"/>
      <c r="G992" s="11"/>
      <c r="H992" s="11"/>
      <c r="I992" s="2"/>
    </row>
    <row r="993" spans="2:9" x14ac:dyDescent="0.25">
      <c r="B993" s="1"/>
      <c r="C993" s="11"/>
      <c r="D993" s="11"/>
      <c r="E993" s="2"/>
      <c r="F993" s="1"/>
      <c r="G993" s="11"/>
      <c r="H993" s="11"/>
      <c r="I993" s="2"/>
    </row>
    <row r="994" spans="2:9" x14ac:dyDescent="0.25">
      <c r="B994" s="1"/>
      <c r="C994" s="11"/>
      <c r="D994" s="11"/>
      <c r="E994" s="2"/>
      <c r="F994" s="1"/>
      <c r="G994" s="11"/>
      <c r="H994" s="11"/>
      <c r="I994" s="2"/>
    </row>
    <row r="995" spans="2:9" x14ac:dyDescent="0.25">
      <c r="B995" s="1"/>
      <c r="C995" s="11"/>
      <c r="D995" s="11"/>
      <c r="E995" s="2"/>
      <c r="F995" s="1"/>
      <c r="G995" s="11"/>
      <c r="H995" s="11"/>
      <c r="I995" s="2"/>
    </row>
    <row r="996" spans="2:9" x14ac:dyDescent="0.25">
      <c r="B996" s="1"/>
      <c r="C996" s="11"/>
      <c r="D996" s="11"/>
      <c r="E996" s="2"/>
      <c r="F996" s="1"/>
      <c r="G996" s="11"/>
      <c r="H996" s="11"/>
      <c r="I996" s="2"/>
    </row>
    <row r="997" spans="2:9" x14ac:dyDescent="0.25">
      <c r="B997" s="1"/>
      <c r="C997" s="11"/>
      <c r="D997" s="11"/>
      <c r="E997" s="2"/>
      <c r="F997" s="1"/>
      <c r="G997" s="11"/>
      <c r="H997" s="11"/>
      <c r="I997" s="2"/>
    </row>
    <row r="998" spans="2:9" x14ac:dyDescent="0.25">
      <c r="B998" s="1"/>
      <c r="C998" s="11"/>
      <c r="D998" s="11"/>
      <c r="E998" s="2"/>
      <c r="F998" s="1"/>
      <c r="G998" s="11"/>
      <c r="H998" s="11"/>
      <c r="I998" s="2"/>
    </row>
    <row r="999" spans="2:9" x14ac:dyDescent="0.25">
      <c r="B999" s="1"/>
      <c r="C999" s="11"/>
      <c r="D999" s="11"/>
      <c r="E999" s="2"/>
      <c r="F999" s="1"/>
      <c r="G999" s="11"/>
      <c r="H999" s="11"/>
      <c r="I999" s="2"/>
    </row>
    <row r="1000" spans="2:9" x14ac:dyDescent="0.25">
      <c r="B1000" s="1"/>
      <c r="C1000" s="11"/>
      <c r="D1000" s="11"/>
      <c r="E1000" s="2"/>
      <c r="F1000" s="1"/>
      <c r="G1000" s="11"/>
      <c r="H1000" s="11"/>
      <c r="I1000" s="2"/>
    </row>
    <row r="1001" spans="2:9" x14ac:dyDescent="0.25">
      <c r="B1001" s="1"/>
      <c r="C1001" s="11"/>
      <c r="D1001" s="11"/>
      <c r="E1001" s="2"/>
      <c r="F1001" s="1"/>
      <c r="G1001" s="11"/>
      <c r="H1001" s="11"/>
      <c r="I1001" s="2"/>
    </row>
    <row r="1002" spans="2:9" x14ac:dyDescent="0.25">
      <c r="B1002" s="1"/>
      <c r="C1002" s="11"/>
      <c r="D1002" s="11"/>
      <c r="E1002" s="2"/>
      <c r="F1002" s="1"/>
      <c r="G1002" s="11"/>
      <c r="H1002" s="11"/>
      <c r="I1002" s="2"/>
    </row>
    <row r="1003" spans="2:9" x14ac:dyDescent="0.25">
      <c r="B1003" s="1"/>
      <c r="C1003" s="11"/>
      <c r="D1003" s="11"/>
      <c r="E1003" s="2"/>
      <c r="F1003" s="1"/>
      <c r="G1003" s="11"/>
      <c r="H1003" s="11"/>
      <c r="I1003" s="2"/>
    </row>
    <row r="1004" spans="2:9" x14ac:dyDescent="0.25">
      <c r="B1004" s="1"/>
      <c r="C1004" s="11"/>
      <c r="D1004" s="11"/>
      <c r="E1004" s="2"/>
      <c r="F1004" s="1"/>
      <c r="G1004" s="11"/>
      <c r="H1004" s="11"/>
      <c r="I1004" s="2"/>
    </row>
    <row r="1005" spans="2:9" x14ac:dyDescent="0.25">
      <c r="B1005" s="1"/>
      <c r="C1005" s="11"/>
      <c r="D1005" s="11"/>
      <c r="E1005" s="2"/>
      <c r="F1005" s="1"/>
      <c r="G1005" s="11"/>
      <c r="H1005" s="11"/>
      <c r="I1005" s="2"/>
    </row>
    <row r="1006" spans="2:9" x14ac:dyDescent="0.25">
      <c r="B1006" s="1"/>
      <c r="C1006" s="11"/>
      <c r="D1006" s="11"/>
      <c r="E1006" s="2"/>
      <c r="F1006" s="1"/>
      <c r="G1006" s="11"/>
      <c r="H1006" s="11"/>
      <c r="I1006" s="2"/>
    </row>
    <row r="1007" spans="2:9" x14ac:dyDescent="0.25">
      <c r="B1007" s="1"/>
      <c r="C1007" s="11"/>
      <c r="D1007" s="11"/>
      <c r="E1007" s="2"/>
      <c r="F1007" s="1"/>
      <c r="G1007" s="11"/>
      <c r="H1007" s="11"/>
      <c r="I1007" s="2"/>
    </row>
    <row r="1008" spans="2:9" x14ac:dyDescent="0.25">
      <c r="B1008" s="1"/>
      <c r="C1008" s="11"/>
      <c r="D1008" s="11"/>
      <c r="E1008" s="2"/>
      <c r="F1008" s="1"/>
      <c r="G1008" s="11"/>
      <c r="H1008" s="11"/>
      <c r="I1008" s="2"/>
    </row>
    <row r="1009" spans="2:9" x14ac:dyDescent="0.25">
      <c r="B1009" s="1"/>
      <c r="C1009" s="11"/>
      <c r="D1009" s="11"/>
      <c r="E1009" s="2"/>
      <c r="F1009" s="1"/>
      <c r="G1009" s="11"/>
      <c r="H1009" s="11"/>
      <c r="I1009" s="2"/>
    </row>
    <row r="1010" spans="2:9" x14ac:dyDescent="0.25">
      <c r="B1010" s="1"/>
      <c r="C1010" s="11"/>
      <c r="D1010" s="11"/>
      <c r="E1010" s="2"/>
      <c r="F1010" s="1"/>
      <c r="G1010" s="11"/>
      <c r="H1010" s="11"/>
      <c r="I1010" s="2"/>
    </row>
    <row r="1011" spans="2:9" x14ac:dyDescent="0.25">
      <c r="B1011" s="1"/>
      <c r="C1011" s="11"/>
      <c r="D1011" s="11"/>
      <c r="E1011" s="2"/>
      <c r="F1011" s="1"/>
      <c r="G1011" s="11"/>
      <c r="H1011" s="11"/>
      <c r="I1011" s="2"/>
    </row>
    <row r="1012" spans="2:9" x14ac:dyDescent="0.25">
      <c r="B1012" s="1"/>
      <c r="C1012" s="11"/>
      <c r="D1012" s="11"/>
      <c r="E1012" s="2"/>
      <c r="F1012" s="1"/>
      <c r="G1012" s="11"/>
      <c r="H1012" s="11"/>
      <c r="I1012" s="2"/>
    </row>
    <row r="1013" spans="2:9" x14ac:dyDescent="0.25">
      <c r="B1013" s="1"/>
      <c r="C1013" s="11"/>
      <c r="D1013" s="11"/>
      <c r="E1013" s="2"/>
      <c r="F1013" s="1"/>
      <c r="G1013" s="11"/>
      <c r="H1013" s="11"/>
      <c r="I1013" s="2"/>
    </row>
    <row r="1014" spans="2:9" x14ac:dyDescent="0.25">
      <c r="B1014" s="1"/>
      <c r="C1014" s="11"/>
      <c r="D1014" s="11"/>
      <c r="E1014" s="2"/>
      <c r="F1014" s="1"/>
      <c r="G1014" s="11"/>
      <c r="H1014" s="11"/>
      <c r="I1014" s="2"/>
    </row>
    <row r="1015" spans="2:9" x14ac:dyDescent="0.25">
      <c r="B1015" s="1"/>
      <c r="C1015" s="11"/>
      <c r="D1015" s="11"/>
      <c r="E1015" s="2"/>
      <c r="F1015" s="1"/>
      <c r="G1015" s="11"/>
      <c r="H1015" s="11"/>
      <c r="I1015" s="2"/>
    </row>
    <row r="1016" spans="2:9" x14ac:dyDescent="0.25">
      <c r="B1016" s="1"/>
      <c r="C1016" s="11"/>
      <c r="D1016" s="11"/>
      <c r="E1016" s="2"/>
      <c r="F1016" s="1"/>
      <c r="G1016" s="11"/>
      <c r="H1016" s="11"/>
      <c r="I1016" s="2"/>
    </row>
    <row r="1017" spans="2:9" x14ac:dyDescent="0.25">
      <c r="B1017" s="1"/>
      <c r="C1017" s="11"/>
      <c r="D1017" s="11"/>
      <c r="E1017" s="2"/>
      <c r="F1017" s="1"/>
      <c r="G1017" s="11"/>
      <c r="H1017" s="11"/>
      <c r="I1017" s="2"/>
    </row>
    <row r="1018" spans="2:9" x14ac:dyDescent="0.25">
      <c r="B1018" s="1"/>
      <c r="C1018" s="11"/>
      <c r="D1018" s="11"/>
      <c r="E1018" s="2"/>
      <c r="F1018" s="1"/>
      <c r="G1018" s="11"/>
      <c r="H1018" s="11"/>
      <c r="I1018" s="2"/>
    </row>
    <row r="1019" spans="2:9" x14ac:dyDescent="0.25">
      <c r="B1019" s="1"/>
      <c r="C1019" s="11"/>
      <c r="D1019" s="11"/>
      <c r="E1019" s="2"/>
      <c r="F1019" s="1"/>
      <c r="G1019" s="11"/>
      <c r="H1019" s="11"/>
      <c r="I1019" s="2"/>
    </row>
    <row r="1020" spans="2:9" x14ac:dyDescent="0.25">
      <c r="B1020" s="1"/>
      <c r="C1020" s="11"/>
      <c r="D1020" s="11"/>
      <c r="E1020" s="2"/>
      <c r="F1020" s="1"/>
      <c r="G1020" s="11"/>
      <c r="H1020" s="11"/>
      <c r="I1020" s="2"/>
    </row>
    <row r="1021" spans="2:9" x14ac:dyDescent="0.25">
      <c r="B1021" s="1"/>
      <c r="C1021" s="11"/>
      <c r="D1021" s="11"/>
      <c r="E1021" s="2"/>
      <c r="F1021" s="1"/>
      <c r="G1021" s="11"/>
      <c r="H1021" s="11"/>
      <c r="I1021" s="2"/>
    </row>
    <row r="1022" spans="2:9" x14ac:dyDescent="0.25">
      <c r="B1022" s="1"/>
      <c r="C1022" s="11"/>
      <c r="D1022" s="11"/>
      <c r="E1022" s="2"/>
      <c r="F1022" s="1"/>
      <c r="G1022" s="11"/>
      <c r="H1022" s="11"/>
      <c r="I1022" s="2"/>
    </row>
    <row r="1023" spans="2:9" x14ac:dyDescent="0.25">
      <c r="B1023" s="1"/>
      <c r="C1023" s="11"/>
      <c r="D1023" s="11"/>
      <c r="E1023" s="2"/>
      <c r="F1023" s="1"/>
      <c r="G1023" s="11"/>
      <c r="H1023" s="11"/>
      <c r="I1023" s="2"/>
    </row>
    <row r="1024" spans="2:9" x14ac:dyDescent="0.25">
      <c r="B1024" s="1"/>
      <c r="C1024" s="11"/>
      <c r="D1024" s="11"/>
      <c r="E1024" s="2"/>
      <c r="F1024" s="1"/>
      <c r="G1024" s="11"/>
      <c r="H1024" s="11"/>
      <c r="I1024" s="2"/>
    </row>
    <row r="1025" spans="2:9" x14ac:dyDescent="0.25">
      <c r="B1025" s="1"/>
      <c r="C1025" s="11"/>
      <c r="D1025" s="11"/>
      <c r="E1025" s="2"/>
      <c r="F1025" s="1"/>
      <c r="G1025" s="11"/>
      <c r="H1025" s="11"/>
      <c r="I1025" s="2"/>
    </row>
    <row r="1026" spans="2:9" x14ac:dyDescent="0.25">
      <c r="B1026" s="1"/>
      <c r="C1026" s="11"/>
      <c r="D1026" s="11"/>
      <c r="E1026" s="2"/>
      <c r="F1026" s="1"/>
      <c r="G1026" s="11"/>
      <c r="H1026" s="11"/>
      <c r="I1026" s="2"/>
    </row>
    <row r="1027" spans="2:9" x14ac:dyDescent="0.25">
      <c r="B1027" s="1"/>
      <c r="C1027" s="11"/>
      <c r="D1027" s="11"/>
      <c r="E1027" s="2"/>
      <c r="F1027" s="1"/>
      <c r="G1027" s="11"/>
      <c r="H1027" s="11"/>
      <c r="I1027" s="2"/>
    </row>
    <row r="1028" spans="2:9" x14ac:dyDescent="0.25">
      <c r="B1028" s="1"/>
      <c r="C1028" s="11"/>
      <c r="D1028" s="11"/>
      <c r="E1028" s="2"/>
      <c r="F1028" s="1"/>
      <c r="G1028" s="11"/>
      <c r="H1028" s="11"/>
      <c r="I1028" s="2"/>
    </row>
    <row r="1029" spans="2:9" x14ac:dyDescent="0.25">
      <c r="B1029" s="1"/>
      <c r="C1029" s="11"/>
      <c r="D1029" s="11"/>
      <c r="E1029" s="2"/>
      <c r="F1029" s="1"/>
      <c r="G1029" s="11"/>
      <c r="H1029" s="11"/>
      <c r="I1029" s="2"/>
    </row>
    <row r="1030" spans="2:9" x14ac:dyDescent="0.25">
      <c r="B1030" s="1"/>
      <c r="C1030" s="11"/>
      <c r="D1030" s="11"/>
      <c r="E1030" s="2"/>
      <c r="F1030" s="1"/>
      <c r="G1030" s="11"/>
      <c r="H1030" s="11"/>
      <c r="I1030" s="2"/>
    </row>
    <row r="1031" spans="2:9" x14ac:dyDescent="0.25">
      <c r="B1031" s="1"/>
      <c r="C1031" s="11"/>
      <c r="D1031" s="11"/>
      <c r="E1031" s="2"/>
      <c r="F1031" s="1"/>
      <c r="G1031" s="11"/>
      <c r="H1031" s="11"/>
      <c r="I1031" s="2"/>
    </row>
    <row r="1032" spans="2:9" x14ac:dyDescent="0.25">
      <c r="B1032" s="1"/>
      <c r="C1032" s="11"/>
      <c r="D1032" s="11"/>
      <c r="E1032" s="2"/>
      <c r="F1032" s="1"/>
      <c r="G1032" s="11"/>
      <c r="H1032" s="11"/>
      <c r="I1032" s="2"/>
    </row>
    <row r="1033" spans="2:9" x14ac:dyDescent="0.25">
      <c r="B1033" s="1"/>
      <c r="C1033" s="11"/>
      <c r="D1033" s="11"/>
      <c r="E1033" s="2"/>
      <c r="F1033" s="1"/>
      <c r="G1033" s="11"/>
      <c r="H1033" s="11"/>
      <c r="I1033" s="2"/>
    </row>
    <row r="1034" spans="2:9" x14ac:dyDescent="0.25">
      <c r="B1034" s="1"/>
      <c r="C1034" s="11"/>
      <c r="D1034" s="11"/>
      <c r="E1034" s="2"/>
      <c r="F1034" s="1"/>
      <c r="G1034" s="11"/>
      <c r="H1034" s="11"/>
      <c r="I1034" s="2"/>
    </row>
    <row r="1035" spans="2:9" x14ac:dyDescent="0.25">
      <c r="B1035" s="1"/>
      <c r="C1035" s="11"/>
      <c r="D1035" s="11"/>
      <c r="E1035" s="2"/>
      <c r="F1035" s="1"/>
      <c r="G1035" s="11"/>
      <c r="H1035" s="11"/>
      <c r="I1035" s="2"/>
    </row>
    <row r="1036" spans="2:9" x14ac:dyDescent="0.25">
      <c r="B1036" s="1"/>
      <c r="C1036" s="11"/>
      <c r="D1036" s="11"/>
      <c r="E1036" s="2"/>
      <c r="F1036" s="1"/>
      <c r="G1036" s="11"/>
      <c r="H1036" s="11"/>
      <c r="I1036" s="2"/>
    </row>
    <row r="1037" spans="2:9" x14ac:dyDescent="0.25">
      <c r="B1037" s="1"/>
      <c r="C1037" s="11"/>
      <c r="D1037" s="11"/>
      <c r="E1037" s="2"/>
      <c r="F1037" s="1"/>
      <c r="G1037" s="11"/>
      <c r="H1037" s="11"/>
      <c r="I1037" s="2"/>
    </row>
    <row r="1038" spans="2:9" x14ac:dyDescent="0.25">
      <c r="B1038" s="1"/>
      <c r="C1038" s="11"/>
      <c r="D1038" s="11"/>
      <c r="E1038" s="2"/>
      <c r="F1038" s="1"/>
      <c r="G1038" s="11"/>
      <c r="H1038" s="11"/>
      <c r="I1038" s="2"/>
    </row>
    <row r="1039" spans="2:9" x14ac:dyDescent="0.25">
      <c r="B1039" s="1"/>
      <c r="C1039" s="11"/>
      <c r="D1039" s="11"/>
      <c r="E1039" s="2"/>
      <c r="F1039" s="1"/>
      <c r="G1039" s="11"/>
      <c r="H1039" s="11"/>
      <c r="I1039" s="2"/>
    </row>
    <row r="1040" spans="2:9" x14ac:dyDescent="0.25">
      <c r="B1040" s="1"/>
      <c r="C1040" s="11"/>
      <c r="D1040" s="11"/>
      <c r="E1040" s="2"/>
      <c r="F1040" s="1"/>
      <c r="G1040" s="11"/>
      <c r="H1040" s="11"/>
      <c r="I1040" s="2"/>
    </row>
    <row r="1041" spans="2:9" x14ac:dyDescent="0.25">
      <c r="B1041" s="1"/>
      <c r="C1041" s="11"/>
      <c r="D1041" s="11"/>
      <c r="E1041" s="2"/>
      <c r="F1041" s="1"/>
      <c r="G1041" s="11"/>
      <c r="H1041" s="11"/>
      <c r="I1041" s="2"/>
    </row>
    <row r="1042" spans="2:9" x14ac:dyDescent="0.25">
      <c r="B1042" s="1"/>
      <c r="C1042" s="11"/>
      <c r="D1042" s="11"/>
      <c r="E1042" s="2"/>
      <c r="F1042" s="1"/>
      <c r="G1042" s="11"/>
      <c r="H1042" s="11"/>
      <c r="I1042" s="2"/>
    </row>
    <row r="1043" spans="2:9" x14ac:dyDescent="0.25">
      <c r="B1043" s="1"/>
      <c r="C1043" s="11"/>
      <c r="D1043" s="11"/>
      <c r="E1043" s="2"/>
      <c r="F1043" s="1"/>
      <c r="G1043" s="11"/>
      <c r="H1043" s="11"/>
      <c r="I1043" s="2"/>
    </row>
    <row r="1044" spans="2:9" x14ac:dyDescent="0.25">
      <c r="B1044" s="1"/>
      <c r="C1044" s="11"/>
      <c r="D1044" s="11"/>
      <c r="E1044" s="2"/>
      <c r="F1044" s="1"/>
      <c r="G1044" s="11"/>
      <c r="H1044" s="11"/>
      <c r="I1044" s="2"/>
    </row>
    <row r="1045" spans="2:9" x14ac:dyDescent="0.25">
      <c r="B1045" s="1"/>
      <c r="C1045" s="11"/>
      <c r="D1045" s="11"/>
      <c r="E1045" s="2"/>
      <c r="F1045" s="1"/>
      <c r="G1045" s="11"/>
      <c r="H1045" s="11"/>
      <c r="I1045" s="2"/>
    </row>
    <row r="1046" spans="2:9" x14ac:dyDescent="0.25">
      <c r="B1046" s="1"/>
      <c r="C1046" s="11"/>
      <c r="D1046" s="11"/>
      <c r="E1046" s="2"/>
      <c r="F1046" s="1"/>
      <c r="G1046" s="11"/>
      <c r="H1046" s="11"/>
      <c r="I1046" s="2"/>
    </row>
    <row r="1047" spans="2:9" x14ac:dyDescent="0.25">
      <c r="B1047" s="1"/>
      <c r="C1047" s="11"/>
      <c r="D1047" s="11"/>
      <c r="E1047" s="2"/>
      <c r="F1047" s="1"/>
      <c r="G1047" s="11"/>
      <c r="H1047" s="11"/>
      <c r="I1047" s="2"/>
    </row>
    <row r="1048" spans="2:9" x14ac:dyDescent="0.25">
      <c r="B1048" s="1"/>
      <c r="C1048" s="11"/>
      <c r="D1048" s="11"/>
      <c r="E1048" s="2"/>
      <c r="F1048" s="1"/>
      <c r="G1048" s="11"/>
      <c r="H1048" s="11"/>
      <c r="I1048" s="2"/>
    </row>
    <row r="1049" spans="2:9" x14ac:dyDescent="0.25">
      <c r="B1049" s="1"/>
      <c r="C1049" s="11"/>
      <c r="D1049" s="11"/>
      <c r="E1049" s="2"/>
      <c r="F1049" s="1"/>
      <c r="G1049" s="11"/>
      <c r="H1049" s="11"/>
      <c r="I1049" s="2"/>
    </row>
    <row r="1050" spans="2:9" x14ac:dyDescent="0.25">
      <c r="B1050" s="1"/>
      <c r="C1050" s="11"/>
      <c r="D1050" s="11"/>
      <c r="E1050" s="2"/>
      <c r="F1050" s="1"/>
      <c r="G1050" s="11"/>
      <c r="H1050" s="11"/>
      <c r="I1050" s="2"/>
    </row>
    <row r="1051" spans="2:9" x14ac:dyDescent="0.25">
      <c r="B1051" s="1"/>
      <c r="C1051" s="11"/>
      <c r="D1051" s="11"/>
      <c r="E1051" s="2"/>
      <c r="F1051" s="1"/>
      <c r="G1051" s="11"/>
      <c r="H1051" s="11"/>
      <c r="I1051" s="2"/>
    </row>
    <row r="1052" spans="2:9" x14ac:dyDescent="0.25">
      <c r="B1052" s="1"/>
      <c r="C1052" s="11"/>
      <c r="D1052" s="11"/>
      <c r="E1052" s="2"/>
      <c r="F1052" s="1"/>
      <c r="G1052" s="11"/>
      <c r="H1052" s="11"/>
      <c r="I1052" s="2"/>
    </row>
    <row r="1053" spans="2:9" x14ac:dyDescent="0.25">
      <c r="B1053" s="1"/>
      <c r="C1053" s="11"/>
      <c r="D1053" s="11"/>
      <c r="E1053" s="2"/>
      <c r="F1053" s="1"/>
      <c r="G1053" s="11"/>
      <c r="H1053" s="11"/>
      <c r="I1053" s="2"/>
    </row>
    <row r="1054" spans="2:9" x14ac:dyDescent="0.25">
      <c r="B1054" s="1"/>
      <c r="C1054" s="11"/>
      <c r="D1054" s="11"/>
      <c r="E1054" s="2"/>
      <c r="F1054" s="1"/>
      <c r="G1054" s="11"/>
      <c r="H1054" s="11"/>
      <c r="I1054" s="2"/>
    </row>
    <row r="1055" spans="2:9" x14ac:dyDescent="0.25">
      <c r="B1055" s="1"/>
      <c r="C1055" s="11"/>
      <c r="D1055" s="11"/>
      <c r="E1055" s="2"/>
      <c r="F1055" s="1"/>
      <c r="G1055" s="11"/>
      <c r="H1055" s="11"/>
      <c r="I1055" s="2"/>
    </row>
    <row r="1056" spans="2:9" x14ac:dyDescent="0.25">
      <c r="B1056" s="1"/>
      <c r="C1056" s="11"/>
      <c r="D1056" s="11"/>
      <c r="E1056" s="2"/>
      <c r="F1056" s="1"/>
      <c r="G1056" s="11"/>
      <c r="H1056" s="11"/>
      <c r="I1056" s="2"/>
    </row>
    <row r="1057" spans="2:9" x14ac:dyDescent="0.25">
      <c r="B1057" s="1"/>
      <c r="C1057" s="11"/>
      <c r="D1057" s="11"/>
      <c r="E1057" s="2"/>
      <c r="F1057" s="1"/>
      <c r="G1057" s="11"/>
      <c r="H1057" s="11"/>
      <c r="I1057" s="2"/>
    </row>
    <row r="1058" spans="2:9" x14ac:dyDescent="0.25">
      <c r="B1058" s="1"/>
      <c r="C1058" s="11"/>
      <c r="D1058" s="11"/>
      <c r="E1058" s="2"/>
      <c r="F1058" s="1"/>
      <c r="G1058" s="11"/>
      <c r="H1058" s="11"/>
      <c r="I1058" s="2"/>
    </row>
    <row r="1059" spans="2:9" x14ac:dyDescent="0.25">
      <c r="B1059" s="1"/>
      <c r="C1059" s="11"/>
      <c r="D1059" s="11"/>
      <c r="E1059" s="2"/>
      <c r="F1059" s="1"/>
      <c r="G1059" s="11"/>
      <c r="H1059" s="11"/>
      <c r="I1059" s="2"/>
    </row>
    <row r="1060" spans="2:9" x14ac:dyDescent="0.25">
      <c r="B1060" s="1"/>
      <c r="C1060" s="11"/>
      <c r="D1060" s="11"/>
      <c r="E1060" s="2"/>
      <c r="F1060" s="1"/>
      <c r="G1060" s="11"/>
      <c r="H1060" s="11"/>
      <c r="I1060" s="2"/>
    </row>
    <row r="1061" spans="2:9" x14ac:dyDescent="0.25">
      <c r="B1061" s="1"/>
      <c r="C1061" s="11"/>
      <c r="D1061" s="11"/>
      <c r="E1061" s="2"/>
      <c r="F1061" s="1"/>
      <c r="G1061" s="11"/>
      <c r="H1061" s="11"/>
      <c r="I1061" s="2"/>
    </row>
    <row r="1062" spans="2:9" x14ac:dyDescent="0.25">
      <c r="B1062" s="1"/>
      <c r="C1062" s="11"/>
      <c r="D1062" s="11"/>
      <c r="E1062" s="2"/>
      <c r="F1062" s="1"/>
      <c r="G1062" s="11"/>
      <c r="H1062" s="11"/>
      <c r="I1062" s="2"/>
    </row>
    <row r="1063" spans="2:9" x14ac:dyDescent="0.25">
      <c r="B1063" s="1"/>
      <c r="C1063" s="11"/>
      <c r="D1063" s="11"/>
      <c r="E1063" s="2"/>
      <c r="F1063" s="1"/>
      <c r="G1063" s="11"/>
      <c r="H1063" s="11"/>
      <c r="I1063" s="2"/>
    </row>
    <row r="1064" spans="2:9" x14ac:dyDescent="0.25">
      <c r="B1064" s="1"/>
      <c r="C1064" s="11"/>
      <c r="D1064" s="11"/>
      <c r="E1064" s="2"/>
      <c r="F1064" s="1"/>
      <c r="G1064" s="11"/>
      <c r="H1064" s="11"/>
      <c r="I1064" s="2"/>
    </row>
    <row r="1065" spans="2:9" x14ac:dyDescent="0.25">
      <c r="B1065" s="1"/>
      <c r="C1065" s="11"/>
      <c r="D1065" s="11"/>
      <c r="E1065" s="2"/>
      <c r="F1065" s="1"/>
      <c r="G1065" s="11"/>
      <c r="H1065" s="11"/>
      <c r="I1065" s="2"/>
    </row>
    <row r="1066" spans="2:9" x14ac:dyDescent="0.25">
      <c r="B1066" s="1"/>
      <c r="C1066" s="11"/>
      <c r="D1066" s="11"/>
      <c r="E1066" s="2"/>
      <c r="F1066" s="1"/>
      <c r="G1066" s="11"/>
      <c r="H1066" s="11"/>
      <c r="I1066" s="2"/>
    </row>
    <row r="1067" spans="2:9" x14ac:dyDescent="0.25">
      <c r="B1067" s="1"/>
      <c r="C1067" s="11"/>
      <c r="D1067" s="11"/>
      <c r="E1067" s="2"/>
      <c r="F1067" s="1"/>
      <c r="G1067" s="11"/>
      <c r="H1067" s="11"/>
      <c r="I1067" s="2"/>
    </row>
    <row r="1068" spans="2:9" x14ac:dyDescent="0.25">
      <c r="B1068" s="1"/>
      <c r="C1068" s="11"/>
      <c r="D1068" s="11"/>
      <c r="E1068" s="2"/>
      <c r="F1068" s="1"/>
      <c r="G1068" s="11"/>
      <c r="H1068" s="11"/>
      <c r="I1068" s="2"/>
    </row>
    <row r="1069" spans="2:9" x14ac:dyDescent="0.25">
      <c r="B1069" s="1"/>
      <c r="C1069" s="11"/>
      <c r="D1069" s="11"/>
      <c r="E1069" s="2"/>
      <c r="F1069" s="1"/>
      <c r="G1069" s="11"/>
      <c r="H1069" s="11"/>
      <c r="I1069" s="2"/>
    </row>
    <row r="1070" spans="2:9" x14ac:dyDescent="0.25">
      <c r="B1070" s="1"/>
      <c r="C1070" s="11"/>
      <c r="D1070" s="11"/>
      <c r="E1070" s="2"/>
      <c r="F1070" s="1"/>
      <c r="G1070" s="11"/>
      <c r="H1070" s="11"/>
      <c r="I1070" s="2"/>
    </row>
    <row r="1071" spans="2:9" x14ac:dyDescent="0.25">
      <c r="B1071" s="1"/>
      <c r="C1071" s="11"/>
      <c r="D1071" s="11"/>
      <c r="E1071" s="2"/>
      <c r="F1071" s="1"/>
      <c r="G1071" s="11"/>
      <c r="H1071" s="11"/>
      <c r="I1071" s="2"/>
    </row>
    <row r="1072" spans="2:9" x14ac:dyDescent="0.25">
      <c r="B1072" s="1"/>
      <c r="C1072" s="11"/>
      <c r="D1072" s="11"/>
      <c r="E1072" s="2"/>
      <c r="F1072" s="1"/>
      <c r="G1072" s="11"/>
      <c r="H1072" s="11"/>
      <c r="I1072" s="2"/>
    </row>
    <row r="1073" spans="2:9" x14ac:dyDescent="0.25">
      <c r="B1073" s="1"/>
      <c r="C1073" s="11"/>
      <c r="D1073" s="11"/>
      <c r="E1073" s="2"/>
      <c r="F1073" s="1"/>
      <c r="G1073" s="11"/>
      <c r="H1073" s="11"/>
      <c r="I1073" s="2"/>
    </row>
    <row r="1074" spans="2:9" x14ac:dyDescent="0.25">
      <c r="B1074" s="1"/>
      <c r="C1074" s="11"/>
      <c r="D1074" s="11"/>
      <c r="E1074" s="2"/>
      <c r="F1074" s="1"/>
      <c r="G1074" s="11"/>
      <c r="H1074" s="11"/>
      <c r="I1074" s="2"/>
    </row>
    <row r="1075" spans="2:9" x14ac:dyDescent="0.25">
      <c r="B1075" s="1"/>
      <c r="C1075" s="11"/>
      <c r="D1075" s="11"/>
      <c r="E1075" s="2"/>
      <c r="F1075" s="1"/>
      <c r="G1075" s="11"/>
      <c r="H1075" s="11"/>
      <c r="I1075" s="2"/>
    </row>
    <row r="1076" spans="2:9" x14ac:dyDescent="0.25">
      <c r="B1076" s="1"/>
      <c r="C1076" s="11"/>
      <c r="D1076" s="11"/>
      <c r="E1076" s="2"/>
      <c r="F1076" s="1"/>
      <c r="G1076" s="11"/>
      <c r="H1076" s="11"/>
      <c r="I1076" s="2"/>
    </row>
    <row r="1077" spans="2:9" x14ac:dyDescent="0.25">
      <c r="B1077" s="1"/>
      <c r="C1077" s="11"/>
      <c r="D1077" s="11"/>
      <c r="E1077" s="2"/>
      <c r="F1077" s="1"/>
      <c r="G1077" s="11"/>
      <c r="H1077" s="11"/>
      <c r="I1077" s="2"/>
    </row>
    <row r="1078" spans="2:9" x14ac:dyDescent="0.25">
      <c r="B1078" s="1"/>
      <c r="C1078" s="11"/>
      <c r="D1078" s="11"/>
      <c r="E1078" s="2"/>
      <c r="F1078" s="1"/>
      <c r="G1078" s="11"/>
      <c r="H1078" s="11"/>
      <c r="I1078" s="2"/>
    </row>
    <row r="1079" spans="2:9" x14ac:dyDescent="0.25">
      <c r="B1079" s="1"/>
      <c r="C1079" s="11"/>
      <c r="D1079" s="11"/>
      <c r="E1079" s="2"/>
      <c r="F1079" s="1"/>
      <c r="G1079" s="11"/>
      <c r="H1079" s="11"/>
      <c r="I1079" s="2"/>
    </row>
    <row r="1080" spans="2:9" x14ac:dyDescent="0.25">
      <c r="B1080" s="1"/>
      <c r="C1080" s="11"/>
      <c r="D1080" s="11"/>
      <c r="E1080" s="2"/>
      <c r="F1080" s="1"/>
      <c r="G1080" s="11"/>
      <c r="H1080" s="11"/>
      <c r="I1080" s="2"/>
    </row>
    <row r="1081" spans="2:9" x14ac:dyDescent="0.25">
      <c r="B1081" s="1"/>
      <c r="C1081" s="11"/>
      <c r="D1081" s="11"/>
      <c r="E1081" s="2"/>
      <c r="F1081" s="1"/>
      <c r="G1081" s="11"/>
      <c r="H1081" s="11"/>
      <c r="I1081" s="2"/>
    </row>
    <row r="1082" spans="2:9" x14ac:dyDescent="0.25">
      <c r="B1082" s="1"/>
      <c r="C1082" s="11"/>
      <c r="D1082" s="11"/>
      <c r="E1082" s="2"/>
      <c r="F1082" s="1"/>
      <c r="G1082" s="11"/>
      <c r="H1082" s="11"/>
      <c r="I1082" s="2"/>
    </row>
    <row r="1083" spans="2:9" x14ac:dyDescent="0.25">
      <c r="B1083" s="1"/>
      <c r="C1083" s="11"/>
      <c r="D1083" s="11"/>
      <c r="E1083" s="2"/>
      <c r="F1083" s="1"/>
      <c r="G1083" s="11"/>
      <c r="H1083" s="11"/>
      <c r="I1083" s="2"/>
    </row>
    <row r="1084" spans="2:9" x14ac:dyDescent="0.25">
      <c r="B1084" s="1"/>
      <c r="C1084" s="11"/>
      <c r="D1084" s="11"/>
      <c r="E1084" s="2"/>
      <c r="F1084" s="1"/>
      <c r="G1084" s="11"/>
      <c r="H1084" s="11"/>
      <c r="I1084" s="2"/>
    </row>
    <row r="1085" spans="2:9" x14ac:dyDescent="0.25">
      <c r="B1085" s="1"/>
      <c r="C1085" s="11"/>
      <c r="D1085" s="11"/>
      <c r="E1085" s="2"/>
      <c r="F1085" s="1"/>
      <c r="G1085" s="11"/>
      <c r="H1085" s="11"/>
      <c r="I1085" s="2"/>
    </row>
    <row r="1086" spans="2:9" x14ac:dyDescent="0.25">
      <c r="B1086" s="1"/>
      <c r="C1086" s="11"/>
      <c r="D1086" s="11"/>
      <c r="E1086" s="2"/>
      <c r="F1086" s="1"/>
      <c r="G1086" s="11"/>
      <c r="H1086" s="11"/>
      <c r="I1086" s="2"/>
    </row>
    <row r="1087" spans="2:9" x14ac:dyDescent="0.25">
      <c r="B1087" s="1"/>
      <c r="C1087" s="11"/>
      <c r="D1087" s="11"/>
      <c r="E1087" s="2"/>
      <c r="F1087" s="1"/>
      <c r="G1087" s="11"/>
      <c r="H1087" s="11"/>
      <c r="I1087" s="2"/>
    </row>
    <row r="1088" spans="2:9" x14ac:dyDescent="0.25">
      <c r="B1088" s="1"/>
      <c r="C1088" s="11"/>
      <c r="D1088" s="11"/>
      <c r="E1088" s="2"/>
      <c r="F1088" s="1"/>
      <c r="G1088" s="11"/>
      <c r="H1088" s="11"/>
      <c r="I1088" s="2"/>
    </row>
    <row r="1089" spans="1:9" x14ac:dyDescent="0.25">
      <c r="B1089" s="1"/>
      <c r="C1089" s="11"/>
      <c r="D1089" s="11"/>
      <c r="E1089" s="2"/>
      <c r="F1089" s="1"/>
      <c r="G1089" s="11"/>
      <c r="H1089" s="11"/>
      <c r="I1089" s="2"/>
    </row>
    <row r="1090" spans="1:9" x14ac:dyDescent="0.25">
      <c r="B1090" s="1"/>
      <c r="C1090" s="11"/>
      <c r="D1090" s="11"/>
      <c r="E1090" s="2"/>
      <c r="F1090" s="1"/>
      <c r="G1090" s="11"/>
      <c r="H1090" s="11"/>
      <c r="I1090" s="2"/>
    </row>
    <row r="1091" spans="1:9" x14ac:dyDescent="0.25">
      <c r="B1091" s="1"/>
      <c r="C1091" s="11"/>
      <c r="D1091" s="11"/>
      <c r="E1091" s="2"/>
      <c r="F1091" s="1"/>
      <c r="G1091" s="11"/>
      <c r="H1091" s="11"/>
      <c r="I1091" s="2"/>
    </row>
    <row r="1092" spans="1:9" x14ac:dyDescent="0.25">
      <c r="B1092" s="1"/>
      <c r="C1092" s="11"/>
      <c r="D1092" s="11"/>
      <c r="E1092" s="2"/>
      <c r="F1092" s="1"/>
      <c r="G1092" s="11"/>
      <c r="H1092" s="11"/>
      <c r="I1092" s="2"/>
    </row>
    <row r="1093" spans="1:9" x14ac:dyDescent="0.25">
      <c r="B1093" s="1"/>
      <c r="C1093" s="11"/>
      <c r="D1093" s="11"/>
      <c r="E1093" s="2"/>
      <c r="F1093" s="1"/>
      <c r="G1093" s="11"/>
      <c r="H1093" s="11"/>
      <c r="I1093" s="2"/>
    </row>
    <row r="1094" spans="1:9" x14ac:dyDescent="0.25">
      <c r="B1094" s="1"/>
      <c r="C1094" s="11"/>
      <c r="D1094" s="11"/>
      <c r="E1094" s="2"/>
      <c r="F1094" s="1"/>
      <c r="G1094" s="11"/>
      <c r="H1094" s="11"/>
      <c r="I1094" s="2"/>
    </row>
    <row r="1095" spans="1:9" x14ac:dyDescent="0.25">
      <c r="B1095" s="1"/>
      <c r="C1095" s="11"/>
      <c r="D1095" s="11"/>
      <c r="E1095" s="2"/>
      <c r="F1095" s="1"/>
      <c r="G1095" s="11"/>
      <c r="H1095" s="11"/>
      <c r="I1095" s="2"/>
    </row>
    <row r="1096" spans="1:9" x14ac:dyDescent="0.25">
      <c r="B1096" s="1"/>
      <c r="C1096" s="11"/>
      <c r="D1096" s="11"/>
      <c r="E1096" s="2"/>
      <c r="F1096" s="1"/>
      <c r="G1096" s="11"/>
      <c r="H1096" s="11"/>
      <c r="I1096" s="2"/>
    </row>
    <row r="1097" spans="1:9" x14ac:dyDescent="0.25">
      <c r="B1097" s="1"/>
      <c r="C1097" s="11"/>
      <c r="D1097" s="11"/>
      <c r="E1097" s="2"/>
      <c r="F1097" s="1"/>
      <c r="G1097" s="11"/>
      <c r="H1097" s="11"/>
      <c r="I1097" s="2"/>
    </row>
    <row r="1098" spans="1:9" x14ac:dyDescent="0.25">
      <c r="B1098" s="1"/>
      <c r="C1098" s="11"/>
      <c r="D1098" s="11"/>
      <c r="E1098" s="2"/>
      <c r="F1098" s="1"/>
      <c r="G1098" s="11"/>
      <c r="H1098" s="11"/>
      <c r="I1098" s="2"/>
    </row>
    <row r="1099" spans="1:9" x14ac:dyDescent="0.25">
      <c r="B1099" s="1"/>
      <c r="C1099" s="11"/>
      <c r="D1099" s="11"/>
      <c r="E1099" s="2"/>
      <c r="F1099" s="1"/>
      <c r="G1099" s="11"/>
      <c r="H1099" s="11"/>
      <c r="I1099" s="2"/>
    </row>
    <row r="1100" spans="1:9" x14ac:dyDescent="0.25">
      <c r="A1100" s="9"/>
      <c r="B1100" s="16"/>
      <c r="C1100" s="13"/>
      <c r="D1100" s="13"/>
      <c r="E1100" s="4"/>
      <c r="F1100" s="3"/>
      <c r="G1100" s="13"/>
      <c r="H1100" s="13"/>
      <c r="I1100" s="4"/>
    </row>
    <row r="1101" spans="1:9" x14ac:dyDescent="0.25">
      <c r="B1101" s="16"/>
      <c r="C1101" s="13"/>
      <c r="D1101" s="13"/>
      <c r="E1101" s="4"/>
      <c r="F1101" s="3"/>
      <c r="G1101" s="13"/>
      <c r="H1101" s="13"/>
      <c r="I1101" s="4"/>
    </row>
    <row r="1102" spans="1:9" ht="15.75" thickBot="1" x14ac:dyDescent="0.3">
      <c r="B1102" s="17"/>
      <c r="C1102" s="15"/>
      <c r="D1102" s="15"/>
      <c r="E1102" s="6"/>
      <c r="F1102" s="5"/>
      <c r="G1102" s="15"/>
      <c r="H1102" s="15"/>
      <c r="I1102" s="6"/>
    </row>
  </sheetData>
  <sheetProtection algorithmName="SHA-512" hashValue="r3nC69BTprJbrbUIbAusil10IXWa+Buqg08KAhR/thdf5z2BoO6lMZNW6IaX78fNXt1Bt9OwMwfnkDpi+4Lfxw==" saltValue="dd2TFif1gPVQXiP+pRHzPQ==" spinCount="100000" sheet="1" objects="1" scenarios="1"/>
  <sortState xmlns:xlrd2="http://schemas.microsoft.com/office/spreadsheetml/2017/richdata2" ref="B5:I6">
    <sortCondition descending="1" ref="F6"/>
  </sortState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EA94-031C-429B-ADA8-6EB5638ADB7D}">
  <dimension ref="A1:J1500"/>
  <sheetViews>
    <sheetView showGridLines="0" zoomScaleNormal="100" workbookViewId="0">
      <selection activeCell="A11" sqref="A11"/>
    </sheetView>
  </sheetViews>
  <sheetFormatPr defaultRowHeight="15" x14ac:dyDescent="0.25"/>
  <cols>
    <col min="1" max="1" width="22" customWidth="1"/>
    <col min="2" max="2" width="24.5703125" customWidth="1"/>
    <col min="3" max="3" width="19.140625" customWidth="1"/>
    <col min="4" max="4" width="30.85546875" customWidth="1"/>
    <col min="5" max="5" width="84.140625" customWidth="1"/>
    <col min="6" max="6" width="20" hidden="1" customWidth="1"/>
    <col min="9" max="9" width="37.28515625" hidden="1" customWidth="1"/>
    <col min="10" max="10" width="9.140625" hidden="1" customWidth="1"/>
  </cols>
  <sheetData>
    <row r="1" spans="1:10" ht="57.75" customHeight="1" x14ac:dyDescent="0.35">
      <c r="A1" s="174" t="s">
        <v>1868</v>
      </c>
      <c r="B1" s="174"/>
      <c r="C1" s="26"/>
      <c r="D1" s="26"/>
    </row>
    <row r="2" spans="1:10" ht="15.75" x14ac:dyDescent="0.25">
      <c r="A2" s="26"/>
      <c r="B2" s="26"/>
      <c r="C2" s="119" t="s">
        <v>1855</v>
      </c>
      <c r="D2" s="123">
        <f>SUMIFS(btamount,btaction,"deposit",newinvestreinvest,"New investment")</f>
        <v>0</v>
      </c>
    </row>
    <row r="3" spans="1:10" ht="21" customHeight="1" x14ac:dyDescent="0.25">
      <c r="A3" s="26"/>
      <c r="B3" s="26"/>
      <c r="C3" s="118"/>
      <c r="D3" s="31"/>
    </row>
    <row r="4" spans="1:10" ht="20.25" customHeight="1" x14ac:dyDescent="0.25">
      <c r="A4" s="26"/>
      <c r="B4" s="26"/>
      <c r="C4" s="119" t="s">
        <v>1856</v>
      </c>
      <c r="D4" s="123">
        <f ca="1">Portfolio!F6</f>
        <v>0</v>
      </c>
    </row>
    <row r="5" spans="1:10" ht="22.5" customHeight="1" x14ac:dyDescent="0.25">
      <c r="A5" s="26"/>
      <c r="B5" s="26"/>
      <c r="C5" s="119" t="s">
        <v>1857</v>
      </c>
      <c r="D5" s="123">
        <f>J12</f>
        <v>0</v>
      </c>
    </row>
    <row r="6" spans="1:10" ht="23.25" customHeight="1" x14ac:dyDescent="0.25">
      <c r="A6" s="26"/>
      <c r="B6" s="26"/>
      <c r="C6" s="118"/>
      <c r="D6" s="31"/>
    </row>
    <row r="7" spans="1:10" ht="15.75" x14ac:dyDescent="0.25">
      <c r="A7" s="26"/>
      <c r="B7" s="26"/>
      <c r="C7" s="119" t="s">
        <v>1858</v>
      </c>
      <c r="D7" s="124" t="str">
        <f ca="1">IFERROR((D4+D5)/D2-1,"-")</f>
        <v>-</v>
      </c>
    </row>
    <row r="8" spans="1:10" ht="28.5" customHeight="1" x14ac:dyDescent="0.25">
      <c r="A8" s="26"/>
      <c r="B8" s="26"/>
      <c r="C8" s="26"/>
      <c r="D8" s="33"/>
    </row>
    <row r="9" spans="1:10" ht="12" customHeight="1" x14ac:dyDescent="0.25">
      <c r="I9" t="s">
        <v>1864</v>
      </c>
      <c r="J9">
        <f>SUMIF(btaction,"deposit",btamount)</f>
        <v>0</v>
      </c>
    </row>
    <row r="10" spans="1:10" ht="49.5" customHeight="1" thickBot="1" x14ac:dyDescent="0.3">
      <c r="A10" s="131" t="s">
        <v>8</v>
      </c>
      <c r="B10" s="131" t="s">
        <v>9</v>
      </c>
      <c r="C10" s="131" t="s">
        <v>1402</v>
      </c>
      <c r="D10" s="132" t="s">
        <v>1867</v>
      </c>
      <c r="F10" t="s">
        <v>1863</v>
      </c>
      <c r="I10" t="s">
        <v>1865</v>
      </c>
      <c r="J10">
        <f>SUMIF(btaction,"withdraw",btamount)</f>
        <v>0</v>
      </c>
    </row>
    <row r="11" spans="1:10" ht="29.1" customHeight="1" x14ac:dyDescent="0.25">
      <c r="A11" s="129"/>
      <c r="B11" s="130"/>
      <c r="C11" s="130"/>
      <c r="D11" s="130"/>
      <c r="E11" s="125" t="str">
        <f>IF(B11="withdraw","&lt;---- You must have money invested before you can withdraw to your bank account.",IF(D11="reinvestment","&lt;----  Start with a New Investment. You can only reinvest after you have made withdrawals.",""))</f>
        <v/>
      </c>
      <c r="F11">
        <f>SUMIF($B$11:B11,"withdraw",$C$11:C11)-SUMIFS($C$11:C11,$B$11:B11,"deposit",$D$11:D11,"reinvestment")</f>
        <v>0</v>
      </c>
      <c r="I11" t="s">
        <v>1866</v>
      </c>
      <c r="J11">
        <f>SUMIF(newinvestreinvest,"Reinvestment",btamount)</f>
        <v>0</v>
      </c>
    </row>
    <row r="12" spans="1:10" ht="29.1" customHeight="1" x14ac:dyDescent="0.25">
      <c r="A12" s="127"/>
      <c r="B12" s="128"/>
      <c r="C12" s="128"/>
      <c r="D12" s="128"/>
      <c r="E12" s="126" t="str">
        <f>IF(AND(C12&gt;F11,D12="reinvestment"),"You cannot reinvest more than is withdrawn and available.","")</f>
        <v/>
      </c>
      <c r="F12">
        <f>SUMIF($B$11:B12,"withdraw",$C$11:C12)-SUMIFS($C$11:C12,$B$11:B12,"deposit",$D$11:D12,"reinvestment")</f>
        <v>0</v>
      </c>
      <c r="I12" t="s">
        <v>1863</v>
      </c>
      <c r="J12">
        <f>J10-J11</f>
        <v>0</v>
      </c>
    </row>
    <row r="13" spans="1:10" ht="29.1" customHeight="1" x14ac:dyDescent="0.25">
      <c r="A13" s="127"/>
      <c r="B13" s="128"/>
      <c r="C13" s="128"/>
      <c r="D13" s="128"/>
      <c r="E13" s="126" t="str">
        <f t="shared" ref="E13:E76" si="0">IF(AND(C13&gt;F12,D13="reinvestment"),"You cannot reinvest more than is withdrawn and available.","")</f>
        <v/>
      </c>
      <c r="F13">
        <f>SUMIF($B$11:B13,"withdraw",$C$11:C13)-SUMIFS($C$11:C13,$B$11:B13,"deposit",$D$11:D13,"reinvestment")</f>
        <v>0</v>
      </c>
      <c r="I13" t="s">
        <v>5</v>
      </c>
      <c r="J13">
        <f ca="1">Portfolio!F6</f>
        <v>0</v>
      </c>
    </row>
    <row r="14" spans="1:10" ht="29.1" customHeight="1" x14ac:dyDescent="0.25">
      <c r="A14" s="127"/>
      <c r="B14" s="128"/>
      <c r="C14" s="128"/>
      <c r="D14" s="128"/>
      <c r="E14" s="126" t="str">
        <f t="shared" si="0"/>
        <v/>
      </c>
      <c r="F14">
        <f>SUMIF($B$11:B14,"withdraw",$C$11:C14)-SUMIFS($C$11:C14,$B$11:B14,"deposit",$D$11:D14,"reinvestment")</f>
        <v>0</v>
      </c>
    </row>
    <row r="15" spans="1:10" ht="29.1" customHeight="1" x14ac:dyDescent="0.25">
      <c r="A15" s="127"/>
      <c r="B15" s="128"/>
      <c r="C15" s="128"/>
      <c r="D15" s="128"/>
      <c r="E15" s="126" t="str">
        <f t="shared" si="0"/>
        <v/>
      </c>
      <c r="F15">
        <f>SUMIF($B$11:B15,"withdraw",$C$11:C15)-SUMIFS($C$11:C15,$B$11:B15,"deposit",$D$11:D15,"reinvestment")</f>
        <v>0</v>
      </c>
    </row>
    <row r="16" spans="1:10" ht="29.1" customHeight="1" x14ac:dyDescent="0.25">
      <c r="A16" s="128"/>
      <c r="B16" s="128"/>
      <c r="C16" s="128"/>
      <c r="D16" s="128"/>
      <c r="E16" s="126" t="str">
        <f t="shared" si="0"/>
        <v/>
      </c>
      <c r="F16">
        <f>SUMIF($B$11:B16,"withdraw",$C$11:C16)-SUMIFS($C$11:C16,$B$11:B16,"deposit",$D$11:D16,"reinvestment")</f>
        <v>0</v>
      </c>
    </row>
    <row r="17" spans="1:6" ht="29.1" customHeight="1" x14ac:dyDescent="0.25">
      <c r="A17" s="128"/>
      <c r="B17" s="128"/>
      <c r="C17" s="128"/>
      <c r="D17" s="128"/>
      <c r="E17" s="126" t="str">
        <f t="shared" si="0"/>
        <v/>
      </c>
      <c r="F17">
        <f>SUMIF($B$11:B17,"withdraw",$C$11:C17)-SUMIFS($C$11:C17,$B$11:B17,"deposit",$D$11:D17,"reinvestment")</f>
        <v>0</v>
      </c>
    </row>
    <row r="18" spans="1:6" ht="29.1" customHeight="1" x14ac:dyDescent="0.25">
      <c r="A18" s="128"/>
      <c r="B18" s="128"/>
      <c r="C18" s="128"/>
      <c r="D18" s="128"/>
      <c r="E18" s="126" t="str">
        <f t="shared" si="0"/>
        <v/>
      </c>
      <c r="F18">
        <f>SUMIF($B$11:B18,"withdraw",$C$11:C18)-SUMIFS($C$11:C18,$B$11:B18,"deposit",$D$11:D18,"reinvestment")</f>
        <v>0</v>
      </c>
    </row>
    <row r="19" spans="1:6" ht="29.1" customHeight="1" x14ac:dyDescent="0.25">
      <c r="A19" s="128"/>
      <c r="B19" s="128"/>
      <c r="C19" s="128"/>
      <c r="D19" s="128"/>
      <c r="E19" s="126" t="str">
        <f t="shared" si="0"/>
        <v/>
      </c>
      <c r="F19">
        <f>SUMIF($B$11:B19,"withdraw",$C$11:C19)-SUMIFS($C$11:C19,$B$11:B19,"deposit",$D$11:D19,"reinvestment")</f>
        <v>0</v>
      </c>
    </row>
    <row r="20" spans="1:6" ht="29.1" customHeight="1" x14ac:dyDescent="0.25">
      <c r="A20" s="128"/>
      <c r="B20" s="128"/>
      <c r="C20" s="128"/>
      <c r="D20" s="128"/>
      <c r="E20" s="126" t="str">
        <f t="shared" si="0"/>
        <v/>
      </c>
      <c r="F20">
        <f>SUMIF($B$11:B20,"withdraw",$C$11:C20)-SUMIFS($C$11:C20,$B$11:B20,"deposit",$D$11:D20,"reinvestment")</f>
        <v>0</v>
      </c>
    </row>
    <row r="21" spans="1:6" ht="29.1" customHeight="1" x14ac:dyDescent="0.25">
      <c r="A21" s="128"/>
      <c r="B21" s="128"/>
      <c r="C21" s="128"/>
      <c r="D21" s="128"/>
      <c r="E21" s="126" t="str">
        <f t="shared" si="0"/>
        <v/>
      </c>
      <c r="F21">
        <f>SUMIF($B$11:B21,"withdraw",$C$11:C21)-SUMIFS($C$11:C21,$B$11:B21,"deposit",$D$11:D21,"reinvestment")</f>
        <v>0</v>
      </c>
    </row>
    <row r="22" spans="1:6" ht="29.1" customHeight="1" x14ac:dyDescent="0.25">
      <c r="A22" s="128"/>
      <c r="B22" s="128"/>
      <c r="C22" s="128"/>
      <c r="D22" s="128"/>
      <c r="E22" s="126" t="str">
        <f t="shared" si="0"/>
        <v/>
      </c>
      <c r="F22">
        <f>SUMIF($B$11:B22,"withdraw",$C$11:C22)-SUMIFS($C$11:C22,$B$11:B22,"deposit",$D$11:D22,"reinvestment")</f>
        <v>0</v>
      </c>
    </row>
    <row r="23" spans="1:6" ht="29.1" customHeight="1" x14ac:dyDescent="0.25">
      <c r="A23" s="128"/>
      <c r="B23" s="128"/>
      <c r="C23" s="128"/>
      <c r="D23" s="128"/>
      <c r="E23" s="126" t="str">
        <f t="shared" si="0"/>
        <v/>
      </c>
      <c r="F23">
        <f>SUMIF($B$11:B23,"withdraw",$C$11:C23)-SUMIFS($C$11:C23,$B$11:B23,"deposit",$D$11:D23,"reinvestment")</f>
        <v>0</v>
      </c>
    </row>
    <row r="24" spans="1:6" ht="29.1" customHeight="1" x14ac:dyDescent="0.25">
      <c r="A24" s="128"/>
      <c r="B24" s="128"/>
      <c r="C24" s="128"/>
      <c r="D24" s="128"/>
      <c r="E24" s="126" t="str">
        <f t="shared" si="0"/>
        <v/>
      </c>
      <c r="F24">
        <f>SUMIF($B$11:B24,"withdraw",$C$11:C24)-SUMIFS($C$11:C24,$B$11:B24,"deposit",$D$11:D24,"reinvestment")</f>
        <v>0</v>
      </c>
    </row>
    <row r="25" spans="1:6" ht="29.1" customHeight="1" x14ac:dyDescent="0.25">
      <c r="A25" s="128"/>
      <c r="B25" s="128"/>
      <c r="C25" s="128"/>
      <c r="D25" s="128"/>
      <c r="E25" s="126" t="str">
        <f t="shared" si="0"/>
        <v/>
      </c>
      <c r="F25">
        <f>SUMIF($B$11:B25,"withdraw",$C$11:C25)-SUMIFS($C$11:C25,$B$11:B25,"deposit",$D$11:D25,"reinvestment")</f>
        <v>0</v>
      </c>
    </row>
    <row r="26" spans="1:6" ht="29.1" customHeight="1" x14ac:dyDescent="0.25">
      <c r="A26" s="128"/>
      <c r="B26" s="128"/>
      <c r="C26" s="128"/>
      <c r="D26" s="128"/>
      <c r="E26" s="126" t="str">
        <f t="shared" si="0"/>
        <v/>
      </c>
      <c r="F26">
        <f>SUMIF($B$11:B26,"withdraw",$C$11:C26)-SUMIFS($C$11:C26,$B$11:B26,"deposit",$D$11:D26,"reinvestment")</f>
        <v>0</v>
      </c>
    </row>
    <row r="27" spans="1:6" ht="29.1" customHeight="1" x14ac:dyDescent="0.25">
      <c r="A27" s="128"/>
      <c r="B27" s="128"/>
      <c r="C27" s="128"/>
      <c r="D27" s="128"/>
      <c r="E27" s="126" t="str">
        <f t="shared" si="0"/>
        <v/>
      </c>
      <c r="F27">
        <f>SUMIF($B$11:B27,"withdraw",$C$11:C27)-SUMIFS($C$11:C27,$B$11:B27,"deposit",$D$11:D27,"reinvestment")</f>
        <v>0</v>
      </c>
    </row>
    <row r="28" spans="1:6" ht="29.1" customHeight="1" x14ac:dyDescent="0.25">
      <c r="A28" s="128"/>
      <c r="B28" s="128"/>
      <c r="C28" s="128"/>
      <c r="D28" s="128"/>
      <c r="E28" s="126" t="str">
        <f t="shared" si="0"/>
        <v/>
      </c>
      <c r="F28">
        <f>SUMIF($B$11:B28,"withdraw",$C$11:C28)-SUMIFS($C$11:C28,$B$11:B28,"deposit",$D$11:D28,"reinvestment")</f>
        <v>0</v>
      </c>
    </row>
    <row r="29" spans="1:6" ht="29.1" customHeight="1" x14ac:dyDescent="0.25">
      <c r="A29" s="128"/>
      <c r="B29" s="128"/>
      <c r="C29" s="128"/>
      <c r="D29" s="128"/>
      <c r="E29" s="126" t="str">
        <f t="shared" si="0"/>
        <v/>
      </c>
      <c r="F29">
        <f>SUMIF($B$11:B29,"withdraw",$C$11:C29)-SUMIFS($C$11:C29,$B$11:B29,"deposit",$D$11:D29,"reinvestment")</f>
        <v>0</v>
      </c>
    </row>
    <row r="30" spans="1:6" ht="29.1" customHeight="1" x14ac:dyDescent="0.25">
      <c r="A30" s="128"/>
      <c r="B30" s="128"/>
      <c r="C30" s="128"/>
      <c r="D30" s="128"/>
      <c r="E30" s="126" t="str">
        <f t="shared" si="0"/>
        <v/>
      </c>
      <c r="F30">
        <f>SUMIF($B$11:B30,"withdraw",$C$11:C30)-SUMIFS($C$11:C30,$B$11:B30,"deposit",$D$11:D30,"reinvestment")</f>
        <v>0</v>
      </c>
    </row>
    <row r="31" spans="1:6" ht="29.1" customHeight="1" x14ac:dyDescent="0.25">
      <c r="A31" s="128"/>
      <c r="B31" s="128"/>
      <c r="C31" s="128"/>
      <c r="D31" s="128"/>
      <c r="E31" s="126" t="str">
        <f t="shared" si="0"/>
        <v/>
      </c>
      <c r="F31">
        <f>SUMIF($B$11:B31,"withdraw",$C$11:C31)-SUMIFS($C$11:C31,$B$11:B31,"deposit",$D$11:D31,"reinvestment")</f>
        <v>0</v>
      </c>
    </row>
    <row r="32" spans="1:6" ht="29.1" customHeight="1" x14ac:dyDescent="0.25">
      <c r="A32" s="128"/>
      <c r="B32" s="128"/>
      <c r="C32" s="128"/>
      <c r="D32" s="128"/>
      <c r="E32" s="126" t="str">
        <f t="shared" si="0"/>
        <v/>
      </c>
      <c r="F32">
        <f>SUMIF($B$11:B32,"withdraw",$C$11:C32)-SUMIFS($C$11:C32,$B$11:B32,"deposit",$D$11:D32,"reinvestment")</f>
        <v>0</v>
      </c>
    </row>
    <row r="33" spans="1:6" ht="29.1" customHeight="1" x14ac:dyDescent="0.25">
      <c r="A33" s="128"/>
      <c r="B33" s="128"/>
      <c r="C33" s="128"/>
      <c r="D33" s="128"/>
      <c r="E33" s="126" t="str">
        <f t="shared" si="0"/>
        <v/>
      </c>
      <c r="F33">
        <f>SUMIF($B$11:B33,"withdraw",$C$11:C33)-SUMIFS($C$11:C33,$B$11:B33,"deposit",$D$11:D33,"reinvestment")</f>
        <v>0</v>
      </c>
    </row>
    <row r="34" spans="1:6" ht="29.1" customHeight="1" x14ac:dyDescent="0.25">
      <c r="A34" s="128"/>
      <c r="B34" s="128"/>
      <c r="C34" s="128"/>
      <c r="D34" s="128"/>
      <c r="E34" s="126" t="str">
        <f t="shared" si="0"/>
        <v/>
      </c>
      <c r="F34">
        <f>SUMIF($B$11:B34,"withdraw",$C$11:C34)-SUMIFS($C$11:C34,$B$11:B34,"deposit",$D$11:D34,"reinvestment")</f>
        <v>0</v>
      </c>
    </row>
    <row r="35" spans="1:6" ht="29.1" customHeight="1" x14ac:dyDescent="0.25">
      <c r="A35" s="128"/>
      <c r="B35" s="128"/>
      <c r="C35" s="128"/>
      <c r="D35" s="128"/>
      <c r="E35" s="126" t="str">
        <f t="shared" si="0"/>
        <v/>
      </c>
      <c r="F35">
        <f>SUMIF($B$11:B35,"withdraw",$C$11:C35)-SUMIFS($C$11:C35,$B$11:B35,"deposit",$D$11:D35,"reinvestment")</f>
        <v>0</v>
      </c>
    </row>
    <row r="36" spans="1:6" ht="29.1" customHeight="1" x14ac:dyDescent="0.25">
      <c r="A36" s="128"/>
      <c r="B36" s="128"/>
      <c r="C36" s="128"/>
      <c r="D36" s="128"/>
      <c r="E36" s="126" t="str">
        <f t="shared" si="0"/>
        <v/>
      </c>
      <c r="F36">
        <f>SUMIF($B$11:B36,"withdraw",$C$11:C36)-SUMIFS($C$11:C36,$B$11:B36,"deposit",$D$11:D36,"reinvestment")</f>
        <v>0</v>
      </c>
    </row>
    <row r="37" spans="1:6" ht="29.1" customHeight="1" x14ac:dyDescent="0.25">
      <c r="A37" s="128"/>
      <c r="B37" s="128"/>
      <c r="C37" s="128"/>
      <c r="D37" s="128"/>
      <c r="E37" s="126" t="str">
        <f t="shared" si="0"/>
        <v/>
      </c>
      <c r="F37">
        <f>SUMIF($B$11:B37,"withdraw",$C$11:C37)-SUMIFS($C$11:C37,$B$11:B37,"deposit",$D$11:D37,"reinvestment")</f>
        <v>0</v>
      </c>
    </row>
    <row r="38" spans="1:6" ht="29.1" customHeight="1" x14ac:dyDescent="0.25">
      <c r="A38" s="128"/>
      <c r="B38" s="128"/>
      <c r="C38" s="128"/>
      <c r="D38" s="128"/>
      <c r="E38" s="126" t="str">
        <f t="shared" si="0"/>
        <v/>
      </c>
      <c r="F38">
        <f>SUMIF($B$11:B38,"withdraw",$C$11:C38)-SUMIFS($C$11:C38,$B$11:B38,"deposit",$D$11:D38,"reinvestment")</f>
        <v>0</v>
      </c>
    </row>
    <row r="39" spans="1:6" ht="29.1" customHeight="1" x14ac:dyDescent="0.25">
      <c r="A39" s="128"/>
      <c r="B39" s="128"/>
      <c r="C39" s="128"/>
      <c r="D39" s="128"/>
      <c r="E39" s="126" t="str">
        <f t="shared" si="0"/>
        <v/>
      </c>
      <c r="F39">
        <f>SUMIF($B$11:B39,"withdraw",$C$11:C39)-SUMIFS($C$11:C39,$B$11:B39,"deposit",$D$11:D39,"reinvestment")</f>
        <v>0</v>
      </c>
    </row>
    <row r="40" spans="1:6" ht="29.1" customHeight="1" x14ac:dyDescent="0.25">
      <c r="A40" s="128"/>
      <c r="B40" s="128"/>
      <c r="C40" s="128"/>
      <c r="D40" s="128"/>
      <c r="E40" s="126" t="str">
        <f t="shared" si="0"/>
        <v/>
      </c>
      <c r="F40">
        <f>SUMIF($B$11:B40,"withdraw",$C$11:C40)-SUMIFS($C$11:C40,$B$11:B40,"deposit",$D$11:D40,"reinvestment")</f>
        <v>0</v>
      </c>
    </row>
    <row r="41" spans="1:6" ht="29.1" customHeight="1" x14ac:dyDescent="0.25">
      <c r="A41" s="128"/>
      <c r="B41" s="128"/>
      <c r="C41" s="128"/>
      <c r="D41" s="128"/>
      <c r="E41" s="126" t="str">
        <f t="shared" si="0"/>
        <v/>
      </c>
      <c r="F41">
        <f>SUMIF($B$11:B41,"withdraw",$C$11:C41)-SUMIFS($C$11:C41,$B$11:B41,"deposit",$D$11:D41,"reinvestment")</f>
        <v>0</v>
      </c>
    </row>
    <row r="42" spans="1:6" ht="29.1" customHeight="1" x14ac:dyDescent="0.25">
      <c r="A42" s="128"/>
      <c r="B42" s="128"/>
      <c r="C42" s="128"/>
      <c r="D42" s="128"/>
      <c r="E42" s="126" t="str">
        <f t="shared" si="0"/>
        <v/>
      </c>
      <c r="F42">
        <f>SUMIF($B$11:B42,"withdraw",$C$11:C42)-SUMIFS($C$11:C42,$B$11:B42,"deposit",$D$11:D42,"reinvestment")</f>
        <v>0</v>
      </c>
    </row>
    <row r="43" spans="1:6" ht="29.1" customHeight="1" x14ac:dyDescent="0.25">
      <c r="A43" s="128"/>
      <c r="B43" s="128"/>
      <c r="C43" s="128"/>
      <c r="D43" s="128"/>
      <c r="E43" s="126" t="str">
        <f t="shared" si="0"/>
        <v/>
      </c>
      <c r="F43">
        <f>SUMIF($B$11:B43,"withdraw",$C$11:C43)-SUMIFS($C$11:C43,$B$11:B43,"deposit",$D$11:D43,"reinvestment")</f>
        <v>0</v>
      </c>
    </row>
    <row r="44" spans="1:6" ht="29.1" customHeight="1" x14ac:dyDescent="0.25">
      <c r="A44" s="128"/>
      <c r="B44" s="128"/>
      <c r="C44" s="128"/>
      <c r="D44" s="128"/>
      <c r="E44" s="126" t="str">
        <f t="shared" si="0"/>
        <v/>
      </c>
      <c r="F44">
        <f>SUMIF($B$11:B44,"withdraw",$C$11:C44)-SUMIFS($C$11:C44,$B$11:B44,"deposit",$D$11:D44,"reinvestment")</f>
        <v>0</v>
      </c>
    </row>
    <row r="45" spans="1:6" ht="29.1" customHeight="1" x14ac:dyDescent="0.25">
      <c r="A45" s="128"/>
      <c r="B45" s="128"/>
      <c r="C45" s="128"/>
      <c r="D45" s="128"/>
      <c r="E45" s="126" t="str">
        <f t="shared" si="0"/>
        <v/>
      </c>
      <c r="F45">
        <f>SUMIF($B$11:B45,"withdraw",$C$11:C45)-SUMIFS($C$11:C45,$B$11:B45,"deposit",$D$11:D45,"reinvestment")</f>
        <v>0</v>
      </c>
    </row>
    <row r="46" spans="1:6" ht="29.1" customHeight="1" x14ac:dyDescent="0.25">
      <c r="A46" s="128"/>
      <c r="B46" s="128"/>
      <c r="C46" s="128"/>
      <c r="D46" s="128"/>
      <c r="E46" s="126" t="str">
        <f t="shared" si="0"/>
        <v/>
      </c>
      <c r="F46">
        <f>SUMIF($B$11:B46,"withdraw",$C$11:C46)-SUMIFS($C$11:C46,$B$11:B46,"deposit",$D$11:D46,"reinvestment")</f>
        <v>0</v>
      </c>
    </row>
    <row r="47" spans="1:6" ht="29.1" customHeight="1" x14ac:dyDescent="0.25">
      <c r="A47" s="128"/>
      <c r="B47" s="128"/>
      <c r="C47" s="128"/>
      <c r="D47" s="128"/>
      <c r="E47" s="126" t="str">
        <f t="shared" si="0"/>
        <v/>
      </c>
      <c r="F47">
        <f>SUMIF($B$11:B47,"withdraw",$C$11:C47)-SUMIFS($C$11:C47,$B$11:B47,"deposit",$D$11:D47,"reinvestment")</f>
        <v>0</v>
      </c>
    </row>
    <row r="48" spans="1:6" ht="29.1" customHeight="1" x14ac:dyDescent="0.25">
      <c r="A48" s="128"/>
      <c r="B48" s="128"/>
      <c r="C48" s="128"/>
      <c r="D48" s="128"/>
      <c r="E48" s="126" t="str">
        <f t="shared" si="0"/>
        <v/>
      </c>
      <c r="F48">
        <f>SUMIF($B$11:B48,"withdraw",$C$11:C48)-SUMIFS($C$11:C48,$B$11:B48,"deposit",$D$11:D48,"reinvestment")</f>
        <v>0</v>
      </c>
    </row>
    <row r="49" spans="1:6" ht="29.1" customHeight="1" x14ac:dyDescent="0.25">
      <c r="A49" s="128"/>
      <c r="B49" s="128"/>
      <c r="C49" s="128"/>
      <c r="D49" s="128"/>
      <c r="E49" s="126" t="str">
        <f t="shared" si="0"/>
        <v/>
      </c>
      <c r="F49">
        <f>SUMIF($B$11:B49,"withdraw",$C$11:C49)-SUMIFS($C$11:C49,$B$11:B49,"deposit",$D$11:D49,"reinvestment")</f>
        <v>0</v>
      </c>
    </row>
    <row r="50" spans="1:6" ht="29.1" customHeight="1" x14ac:dyDescent="0.25">
      <c r="A50" s="128"/>
      <c r="B50" s="128"/>
      <c r="C50" s="128"/>
      <c r="D50" s="128"/>
      <c r="E50" s="126" t="str">
        <f t="shared" si="0"/>
        <v/>
      </c>
      <c r="F50">
        <f>SUMIF($B$11:B50,"withdraw",$C$11:C50)-SUMIFS($C$11:C50,$B$11:B50,"deposit",$D$11:D50,"reinvestment")</f>
        <v>0</v>
      </c>
    </row>
    <row r="51" spans="1:6" ht="29.1" customHeight="1" x14ac:dyDescent="0.25">
      <c r="A51" s="128"/>
      <c r="B51" s="128"/>
      <c r="C51" s="128"/>
      <c r="D51" s="128"/>
      <c r="E51" s="126" t="str">
        <f t="shared" si="0"/>
        <v/>
      </c>
      <c r="F51">
        <f>SUMIF($B$11:B51,"withdraw",$C$11:C51)-SUMIFS($C$11:C51,$B$11:B51,"deposit",$D$11:D51,"reinvestment")</f>
        <v>0</v>
      </c>
    </row>
    <row r="52" spans="1:6" ht="29.1" customHeight="1" x14ac:dyDescent="0.25">
      <c r="A52" s="128"/>
      <c r="B52" s="128"/>
      <c r="C52" s="128"/>
      <c r="D52" s="128"/>
      <c r="E52" s="126" t="str">
        <f t="shared" si="0"/>
        <v/>
      </c>
      <c r="F52">
        <f>SUMIF($B$11:B52,"withdraw",$C$11:C52)-SUMIFS($C$11:C52,$B$11:B52,"deposit",$D$11:D52,"reinvestment")</f>
        <v>0</v>
      </c>
    </row>
    <row r="53" spans="1:6" ht="29.1" customHeight="1" x14ac:dyDescent="0.25">
      <c r="A53" s="128"/>
      <c r="B53" s="128"/>
      <c r="C53" s="128"/>
      <c r="D53" s="128"/>
      <c r="E53" s="126" t="str">
        <f t="shared" si="0"/>
        <v/>
      </c>
      <c r="F53">
        <f>SUMIF($B$11:B53,"withdraw",$C$11:C53)-SUMIFS($C$11:C53,$B$11:B53,"deposit",$D$11:D53,"reinvestment")</f>
        <v>0</v>
      </c>
    </row>
    <row r="54" spans="1:6" ht="29.1" customHeight="1" x14ac:dyDescent="0.25">
      <c r="A54" s="128"/>
      <c r="B54" s="128"/>
      <c r="C54" s="128"/>
      <c r="D54" s="128"/>
      <c r="E54" s="126" t="str">
        <f t="shared" si="0"/>
        <v/>
      </c>
      <c r="F54">
        <f>SUMIF($B$11:B54,"withdraw",$C$11:C54)-SUMIFS($C$11:C54,$B$11:B54,"deposit",$D$11:D54,"reinvestment")</f>
        <v>0</v>
      </c>
    </row>
    <row r="55" spans="1:6" ht="29.1" customHeight="1" x14ac:dyDescent="0.25">
      <c r="A55" s="128"/>
      <c r="B55" s="128"/>
      <c r="C55" s="128"/>
      <c r="D55" s="128"/>
      <c r="E55" s="126" t="str">
        <f t="shared" si="0"/>
        <v/>
      </c>
      <c r="F55">
        <f>SUMIF($B$11:B55,"withdraw",$C$11:C55)-SUMIFS($C$11:C55,$B$11:B55,"deposit",$D$11:D55,"reinvestment")</f>
        <v>0</v>
      </c>
    </row>
    <row r="56" spans="1:6" ht="29.1" customHeight="1" x14ac:dyDescent="0.25">
      <c r="A56" s="128"/>
      <c r="B56" s="128"/>
      <c r="C56" s="128"/>
      <c r="D56" s="128"/>
      <c r="E56" s="126" t="str">
        <f t="shared" si="0"/>
        <v/>
      </c>
      <c r="F56">
        <f>SUMIF($B$11:B56,"withdraw",$C$11:C56)-SUMIFS($C$11:C56,$B$11:B56,"deposit",$D$11:D56,"reinvestment")</f>
        <v>0</v>
      </c>
    </row>
    <row r="57" spans="1:6" ht="29.1" customHeight="1" x14ac:dyDescent="0.25">
      <c r="A57" s="128"/>
      <c r="B57" s="128"/>
      <c r="C57" s="128"/>
      <c r="D57" s="128"/>
      <c r="E57" s="126" t="str">
        <f t="shared" si="0"/>
        <v/>
      </c>
      <c r="F57">
        <f>SUMIF($B$11:B57,"withdraw",$C$11:C57)-SUMIFS($C$11:C57,$B$11:B57,"deposit",$D$11:D57,"reinvestment")</f>
        <v>0</v>
      </c>
    </row>
    <row r="58" spans="1:6" ht="29.1" customHeight="1" x14ac:dyDescent="0.25">
      <c r="A58" s="128"/>
      <c r="B58" s="128"/>
      <c r="C58" s="128"/>
      <c r="D58" s="128"/>
      <c r="E58" s="126" t="str">
        <f t="shared" si="0"/>
        <v/>
      </c>
      <c r="F58">
        <f>SUMIF($B$11:B58,"withdraw",$C$11:C58)-SUMIFS($C$11:C58,$B$11:B58,"deposit",$D$11:D58,"reinvestment")</f>
        <v>0</v>
      </c>
    </row>
    <row r="59" spans="1:6" ht="29.1" customHeight="1" x14ac:dyDescent="0.25">
      <c r="A59" s="128"/>
      <c r="B59" s="128"/>
      <c r="C59" s="128"/>
      <c r="D59" s="128"/>
      <c r="E59" s="126" t="str">
        <f t="shared" si="0"/>
        <v/>
      </c>
      <c r="F59">
        <f>SUMIF($B$11:B59,"withdraw",$C$11:C59)-SUMIFS($C$11:C59,$B$11:B59,"deposit",$D$11:D59,"reinvestment")</f>
        <v>0</v>
      </c>
    </row>
    <row r="60" spans="1:6" ht="29.1" customHeight="1" x14ac:dyDescent="0.25">
      <c r="A60" s="128"/>
      <c r="B60" s="128"/>
      <c r="C60" s="128"/>
      <c r="D60" s="128"/>
      <c r="E60" s="126" t="str">
        <f t="shared" si="0"/>
        <v/>
      </c>
      <c r="F60">
        <f>SUMIF($B$11:B60,"withdraw",$C$11:C60)-SUMIFS($C$11:C60,$B$11:B60,"deposit",$D$11:D60,"reinvestment")</f>
        <v>0</v>
      </c>
    </row>
    <row r="61" spans="1:6" ht="29.1" customHeight="1" x14ac:dyDescent="0.25">
      <c r="A61" s="128"/>
      <c r="B61" s="128"/>
      <c r="C61" s="128"/>
      <c r="D61" s="128"/>
      <c r="E61" s="126" t="str">
        <f t="shared" si="0"/>
        <v/>
      </c>
      <c r="F61">
        <f>SUMIF($B$11:B61,"withdraw",$C$11:C61)-SUMIFS($C$11:C61,$B$11:B61,"deposit",$D$11:D61,"reinvestment")</f>
        <v>0</v>
      </c>
    </row>
    <row r="62" spans="1:6" ht="29.1" customHeight="1" x14ac:dyDescent="0.25">
      <c r="A62" s="128"/>
      <c r="B62" s="128"/>
      <c r="C62" s="128"/>
      <c r="D62" s="128"/>
      <c r="E62" s="126" t="str">
        <f t="shared" si="0"/>
        <v/>
      </c>
      <c r="F62">
        <f>SUMIF($B$11:B62,"withdraw",$C$11:C62)-SUMIFS($C$11:C62,$B$11:B62,"deposit",$D$11:D62,"reinvestment")</f>
        <v>0</v>
      </c>
    </row>
    <row r="63" spans="1:6" ht="29.1" customHeight="1" x14ac:dyDescent="0.25">
      <c r="A63" s="128"/>
      <c r="B63" s="128"/>
      <c r="C63" s="128"/>
      <c r="D63" s="128"/>
      <c r="E63" s="126" t="str">
        <f t="shared" si="0"/>
        <v/>
      </c>
      <c r="F63">
        <f>SUMIF($B$11:B63,"withdraw",$C$11:C63)-SUMIFS($C$11:C63,$B$11:B63,"deposit",$D$11:D63,"reinvestment")</f>
        <v>0</v>
      </c>
    </row>
    <row r="64" spans="1:6" ht="29.1" customHeight="1" x14ac:dyDescent="0.25">
      <c r="A64" s="128"/>
      <c r="B64" s="128"/>
      <c r="C64" s="128"/>
      <c r="D64" s="128"/>
      <c r="E64" s="126" t="str">
        <f t="shared" si="0"/>
        <v/>
      </c>
      <c r="F64">
        <f>SUMIF($B$11:B64,"withdraw",$C$11:C64)-SUMIFS($C$11:C64,$B$11:B64,"deposit",$D$11:D64,"reinvestment")</f>
        <v>0</v>
      </c>
    </row>
    <row r="65" spans="1:6" ht="29.1" customHeight="1" x14ac:dyDescent="0.25">
      <c r="A65" s="128"/>
      <c r="B65" s="128"/>
      <c r="C65" s="128"/>
      <c r="D65" s="128"/>
      <c r="E65" s="126" t="str">
        <f t="shared" si="0"/>
        <v/>
      </c>
      <c r="F65">
        <f>SUMIF($B$11:B65,"withdraw",$C$11:C65)-SUMIFS($C$11:C65,$B$11:B65,"deposit",$D$11:D65,"reinvestment")</f>
        <v>0</v>
      </c>
    </row>
    <row r="66" spans="1:6" ht="29.1" customHeight="1" x14ac:dyDescent="0.25">
      <c r="A66" s="128"/>
      <c r="B66" s="128"/>
      <c r="C66" s="128"/>
      <c r="D66" s="128"/>
      <c r="E66" s="126" t="str">
        <f t="shared" si="0"/>
        <v/>
      </c>
      <c r="F66">
        <f>SUMIF($B$11:B66,"withdraw",$C$11:C66)-SUMIFS($C$11:C66,$B$11:B66,"deposit",$D$11:D66,"reinvestment")</f>
        <v>0</v>
      </c>
    </row>
    <row r="67" spans="1:6" ht="29.1" customHeight="1" x14ac:dyDescent="0.25">
      <c r="A67" s="128"/>
      <c r="B67" s="128"/>
      <c r="C67" s="128"/>
      <c r="D67" s="128"/>
      <c r="E67" s="126" t="str">
        <f t="shared" si="0"/>
        <v/>
      </c>
      <c r="F67">
        <f>SUMIF($B$11:B67,"withdraw",$C$11:C67)-SUMIFS($C$11:C67,$B$11:B67,"deposit",$D$11:D67,"reinvestment")</f>
        <v>0</v>
      </c>
    </row>
    <row r="68" spans="1:6" ht="29.1" customHeight="1" x14ac:dyDescent="0.25">
      <c r="A68" s="128"/>
      <c r="B68" s="128"/>
      <c r="C68" s="128"/>
      <c r="D68" s="128"/>
      <c r="E68" s="126" t="str">
        <f t="shared" si="0"/>
        <v/>
      </c>
      <c r="F68">
        <f>SUMIF($B$11:B68,"withdraw",$C$11:C68)-SUMIFS($C$11:C68,$B$11:B68,"deposit",$D$11:D68,"reinvestment")</f>
        <v>0</v>
      </c>
    </row>
    <row r="69" spans="1:6" ht="29.1" customHeight="1" x14ac:dyDescent="0.25">
      <c r="A69" s="128"/>
      <c r="B69" s="128"/>
      <c r="C69" s="128"/>
      <c r="D69" s="128"/>
      <c r="E69" s="126" t="str">
        <f t="shared" si="0"/>
        <v/>
      </c>
      <c r="F69">
        <f>SUMIF($B$11:B69,"withdraw",$C$11:C69)-SUMIFS($C$11:C69,$B$11:B69,"deposit",$D$11:D69,"reinvestment")</f>
        <v>0</v>
      </c>
    </row>
    <row r="70" spans="1:6" ht="29.1" customHeight="1" x14ac:dyDescent="0.25">
      <c r="A70" s="128"/>
      <c r="B70" s="128"/>
      <c r="C70" s="128"/>
      <c r="D70" s="128"/>
      <c r="E70" s="126" t="str">
        <f t="shared" si="0"/>
        <v/>
      </c>
      <c r="F70">
        <f>SUMIF($B$11:B70,"withdraw",$C$11:C70)-SUMIFS($C$11:C70,$B$11:B70,"deposit",$D$11:D70,"reinvestment")</f>
        <v>0</v>
      </c>
    </row>
    <row r="71" spans="1:6" ht="29.1" customHeight="1" x14ac:dyDescent="0.25">
      <c r="A71" s="128"/>
      <c r="B71" s="128"/>
      <c r="C71" s="128"/>
      <c r="D71" s="128"/>
      <c r="E71" s="126" t="str">
        <f t="shared" si="0"/>
        <v/>
      </c>
      <c r="F71">
        <f>SUMIF($B$11:B71,"withdraw",$C$11:C71)-SUMIFS($C$11:C71,$B$11:B71,"deposit",$D$11:D71,"reinvestment")</f>
        <v>0</v>
      </c>
    </row>
    <row r="72" spans="1:6" ht="29.1" customHeight="1" x14ac:dyDescent="0.25">
      <c r="A72" s="128"/>
      <c r="B72" s="128"/>
      <c r="C72" s="128"/>
      <c r="D72" s="128"/>
      <c r="E72" s="126" t="str">
        <f t="shared" si="0"/>
        <v/>
      </c>
      <c r="F72">
        <f>SUMIF($B$11:B72,"withdraw",$C$11:C72)-SUMIFS($C$11:C72,$B$11:B72,"deposit",$D$11:D72,"reinvestment")</f>
        <v>0</v>
      </c>
    </row>
    <row r="73" spans="1:6" ht="29.1" customHeight="1" x14ac:dyDescent="0.25">
      <c r="A73" s="128"/>
      <c r="B73" s="128"/>
      <c r="C73" s="128"/>
      <c r="D73" s="128"/>
      <c r="E73" s="126" t="str">
        <f t="shared" si="0"/>
        <v/>
      </c>
      <c r="F73">
        <f>SUMIF($B$11:B73,"withdraw",$C$11:C73)-SUMIFS($C$11:C73,$B$11:B73,"deposit",$D$11:D73,"reinvestment")</f>
        <v>0</v>
      </c>
    </row>
    <row r="74" spans="1:6" ht="29.1" customHeight="1" x14ac:dyDescent="0.25">
      <c r="A74" s="128"/>
      <c r="B74" s="128"/>
      <c r="C74" s="128"/>
      <c r="D74" s="128"/>
      <c r="E74" s="126" t="str">
        <f t="shared" si="0"/>
        <v/>
      </c>
      <c r="F74">
        <f>SUMIF($B$11:B74,"withdraw",$C$11:C74)-SUMIFS($C$11:C74,$B$11:B74,"deposit",$D$11:D74,"reinvestment")</f>
        <v>0</v>
      </c>
    </row>
    <row r="75" spans="1:6" ht="29.1" customHeight="1" x14ac:dyDescent="0.25">
      <c r="A75" s="128"/>
      <c r="B75" s="128"/>
      <c r="C75" s="128"/>
      <c r="D75" s="128"/>
      <c r="E75" s="126" t="str">
        <f t="shared" si="0"/>
        <v/>
      </c>
      <c r="F75">
        <f>SUMIF($B$11:B75,"withdraw",$C$11:C75)-SUMIFS($C$11:C75,$B$11:B75,"deposit",$D$11:D75,"reinvestment")</f>
        <v>0</v>
      </c>
    </row>
    <row r="76" spans="1:6" ht="29.1" customHeight="1" x14ac:dyDescent="0.25">
      <c r="A76" s="128"/>
      <c r="B76" s="128"/>
      <c r="C76" s="128"/>
      <c r="D76" s="128"/>
      <c r="E76" s="126" t="str">
        <f t="shared" si="0"/>
        <v/>
      </c>
      <c r="F76">
        <f>SUMIF($B$11:B76,"withdraw",$C$11:C76)-SUMIFS($C$11:C76,$B$11:B76,"deposit",$D$11:D76,"reinvestment")</f>
        <v>0</v>
      </c>
    </row>
    <row r="77" spans="1:6" ht="29.1" customHeight="1" x14ac:dyDescent="0.25">
      <c r="A77" s="128"/>
      <c r="B77" s="128"/>
      <c r="C77" s="128"/>
      <c r="D77" s="128"/>
      <c r="E77" s="126" t="str">
        <f t="shared" ref="E77:E140" si="1">IF(AND(C77&gt;F76,D77="reinvestment"),"You cannot reinvest more than is withdrawn and available.","")</f>
        <v/>
      </c>
      <c r="F77">
        <f>SUMIF($B$11:B77,"withdraw",$C$11:C77)-SUMIFS($C$11:C77,$B$11:B77,"deposit",$D$11:D77,"reinvestment")</f>
        <v>0</v>
      </c>
    </row>
    <row r="78" spans="1:6" ht="29.1" customHeight="1" x14ac:dyDescent="0.25">
      <c r="A78" s="128"/>
      <c r="B78" s="128"/>
      <c r="C78" s="128"/>
      <c r="D78" s="128"/>
      <c r="E78" s="126" t="str">
        <f t="shared" si="1"/>
        <v/>
      </c>
      <c r="F78">
        <f>SUMIF($B$11:B78,"withdraw",$C$11:C78)-SUMIFS($C$11:C78,$B$11:B78,"deposit",$D$11:D78,"reinvestment")</f>
        <v>0</v>
      </c>
    </row>
    <row r="79" spans="1:6" ht="29.1" customHeight="1" x14ac:dyDescent="0.25">
      <c r="A79" s="128"/>
      <c r="B79" s="128"/>
      <c r="C79" s="128"/>
      <c r="D79" s="128"/>
      <c r="E79" s="126" t="str">
        <f t="shared" si="1"/>
        <v/>
      </c>
      <c r="F79">
        <f>SUMIF($B$11:B79,"withdraw",$C$11:C79)-SUMIFS($C$11:C79,$B$11:B79,"deposit",$D$11:D79,"reinvestment")</f>
        <v>0</v>
      </c>
    </row>
    <row r="80" spans="1:6" ht="29.1" customHeight="1" x14ac:dyDescent="0.25">
      <c r="A80" s="128"/>
      <c r="B80" s="128"/>
      <c r="C80" s="128"/>
      <c r="D80" s="128"/>
      <c r="E80" s="126" t="str">
        <f t="shared" si="1"/>
        <v/>
      </c>
      <c r="F80">
        <f>SUMIF($B$11:B80,"withdraw",$C$11:C80)-SUMIFS($C$11:C80,$B$11:B80,"deposit",$D$11:D80,"reinvestment")</f>
        <v>0</v>
      </c>
    </row>
    <row r="81" spans="1:6" ht="29.1" customHeight="1" x14ac:dyDescent="0.25">
      <c r="A81" s="128"/>
      <c r="B81" s="128"/>
      <c r="C81" s="128"/>
      <c r="D81" s="128"/>
      <c r="E81" s="126" t="str">
        <f t="shared" si="1"/>
        <v/>
      </c>
      <c r="F81">
        <f>SUMIF($B$11:B81,"withdraw",$C$11:C81)-SUMIFS($C$11:C81,$B$11:B81,"deposit",$D$11:D81,"reinvestment")</f>
        <v>0</v>
      </c>
    </row>
    <row r="82" spans="1:6" ht="29.1" customHeight="1" x14ac:dyDescent="0.25">
      <c r="A82" s="128"/>
      <c r="B82" s="128"/>
      <c r="C82" s="128"/>
      <c r="D82" s="128"/>
      <c r="E82" s="126" t="str">
        <f t="shared" si="1"/>
        <v/>
      </c>
      <c r="F82">
        <f>SUMIF($B$11:B82,"withdraw",$C$11:C82)-SUMIFS($C$11:C82,$B$11:B82,"deposit",$D$11:D82,"reinvestment")</f>
        <v>0</v>
      </c>
    </row>
    <row r="83" spans="1:6" ht="29.1" customHeight="1" x14ac:dyDescent="0.25">
      <c r="A83" s="128"/>
      <c r="B83" s="128"/>
      <c r="C83" s="128"/>
      <c r="D83" s="128"/>
      <c r="E83" s="126" t="str">
        <f t="shared" si="1"/>
        <v/>
      </c>
      <c r="F83">
        <f>SUMIF($B$11:B83,"withdraw",$C$11:C83)-SUMIFS($C$11:C83,$B$11:B83,"deposit",$D$11:D83,"reinvestment")</f>
        <v>0</v>
      </c>
    </row>
    <row r="84" spans="1:6" ht="29.1" customHeight="1" x14ac:dyDescent="0.25">
      <c r="A84" s="128"/>
      <c r="B84" s="128"/>
      <c r="C84" s="128"/>
      <c r="D84" s="128"/>
      <c r="E84" s="126" t="str">
        <f t="shared" si="1"/>
        <v/>
      </c>
      <c r="F84">
        <f>SUMIF($B$11:B84,"withdraw",$C$11:C84)-SUMIFS($C$11:C84,$B$11:B84,"deposit",$D$11:D84,"reinvestment")</f>
        <v>0</v>
      </c>
    </row>
    <row r="85" spans="1:6" ht="29.1" customHeight="1" x14ac:dyDescent="0.25">
      <c r="A85" s="128"/>
      <c r="B85" s="128"/>
      <c r="C85" s="128"/>
      <c r="D85" s="128"/>
      <c r="E85" s="126" t="str">
        <f t="shared" si="1"/>
        <v/>
      </c>
      <c r="F85">
        <f>SUMIF($B$11:B85,"withdraw",$C$11:C85)-SUMIFS($C$11:C85,$B$11:B85,"deposit",$D$11:D85,"reinvestment")</f>
        <v>0</v>
      </c>
    </row>
    <row r="86" spans="1:6" ht="29.1" customHeight="1" x14ac:dyDescent="0.25">
      <c r="A86" s="128"/>
      <c r="B86" s="128"/>
      <c r="C86" s="128"/>
      <c r="D86" s="128"/>
      <c r="E86" s="126" t="str">
        <f t="shared" si="1"/>
        <v/>
      </c>
      <c r="F86">
        <f>SUMIF($B$11:B86,"withdraw",$C$11:C86)-SUMIFS($C$11:C86,$B$11:B86,"deposit",$D$11:D86,"reinvestment")</f>
        <v>0</v>
      </c>
    </row>
    <row r="87" spans="1:6" ht="29.1" customHeight="1" x14ac:dyDescent="0.25">
      <c r="A87" s="128"/>
      <c r="B87" s="128"/>
      <c r="C87" s="128"/>
      <c r="D87" s="128"/>
      <c r="E87" s="126" t="str">
        <f t="shared" si="1"/>
        <v/>
      </c>
      <c r="F87">
        <f>SUMIF($B$11:B87,"withdraw",$C$11:C87)-SUMIFS($C$11:C87,$B$11:B87,"deposit",$D$11:D87,"reinvestment")</f>
        <v>0</v>
      </c>
    </row>
    <row r="88" spans="1:6" ht="29.1" customHeight="1" x14ac:dyDescent="0.25">
      <c r="A88" s="128"/>
      <c r="B88" s="128"/>
      <c r="C88" s="128"/>
      <c r="D88" s="128"/>
      <c r="E88" s="126" t="str">
        <f t="shared" si="1"/>
        <v/>
      </c>
      <c r="F88">
        <f>SUMIF($B$11:B88,"withdraw",$C$11:C88)-SUMIFS($C$11:C88,$B$11:B88,"deposit",$D$11:D88,"reinvestment")</f>
        <v>0</v>
      </c>
    </row>
    <row r="89" spans="1:6" ht="29.1" customHeight="1" x14ac:dyDescent="0.25">
      <c r="A89" s="128"/>
      <c r="B89" s="128"/>
      <c r="C89" s="128"/>
      <c r="D89" s="128"/>
      <c r="E89" s="126" t="str">
        <f t="shared" si="1"/>
        <v/>
      </c>
      <c r="F89">
        <f>SUMIF($B$11:B89,"withdraw",$C$11:C89)-SUMIFS($C$11:C89,$B$11:B89,"deposit",$D$11:D89,"reinvestment")</f>
        <v>0</v>
      </c>
    </row>
    <row r="90" spans="1:6" ht="29.1" customHeight="1" x14ac:dyDescent="0.25">
      <c r="A90" s="128"/>
      <c r="B90" s="128"/>
      <c r="C90" s="128"/>
      <c r="D90" s="128"/>
      <c r="E90" s="126" t="str">
        <f t="shared" si="1"/>
        <v/>
      </c>
      <c r="F90">
        <f>SUMIF($B$11:B90,"withdraw",$C$11:C90)-SUMIFS($C$11:C90,$B$11:B90,"deposit",$D$11:D90,"reinvestment")</f>
        <v>0</v>
      </c>
    </row>
    <row r="91" spans="1:6" ht="29.1" customHeight="1" x14ac:dyDescent="0.25">
      <c r="A91" s="128"/>
      <c r="B91" s="128"/>
      <c r="C91" s="128"/>
      <c r="D91" s="128"/>
      <c r="E91" s="126" t="str">
        <f t="shared" si="1"/>
        <v/>
      </c>
      <c r="F91">
        <f>SUMIF($B$11:B91,"withdraw",$C$11:C91)-SUMIFS($C$11:C91,$B$11:B91,"deposit",$D$11:D91,"reinvestment")</f>
        <v>0</v>
      </c>
    </row>
    <row r="92" spans="1:6" ht="29.1" customHeight="1" x14ac:dyDescent="0.25">
      <c r="A92" s="128"/>
      <c r="B92" s="128"/>
      <c r="C92" s="128"/>
      <c r="D92" s="128"/>
      <c r="E92" s="126" t="str">
        <f t="shared" si="1"/>
        <v/>
      </c>
      <c r="F92">
        <f>SUMIF($B$11:B92,"withdraw",$C$11:C92)-SUMIFS($C$11:C92,$B$11:B92,"deposit",$D$11:D92,"reinvestment")</f>
        <v>0</v>
      </c>
    </row>
    <row r="93" spans="1:6" ht="29.1" customHeight="1" x14ac:dyDescent="0.25">
      <c r="A93" s="128"/>
      <c r="B93" s="128"/>
      <c r="C93" s="128"/>
      <c r="D93" s="128"/>
      <c r="E93" s="126" t="str">
        <f t="shared" si="1"/>
        <v/>
      </c>
      <c r="F93">
        <f>SUMIF($B$11:B93,"withdraw",$C$11:C93)-SUMIFS($C$11:C93,$B$11:B93,"deposit",$D$11:D93,"reinvestment")</f>
        <v>0</v>
      </c>
    </row>
    <row r="94" spans="1:6" ht="29.1" customHeight="1" x14ac:dyDescent="0.25">
      <c r="A94" s="128"/>
      <c r="B94" s="128"/>
      <c r="C94" s="128"/>
      <c r="D94" s="128"/>
      <c r="E94" s="126" t="str">
        <f t="shared" si="1"/>
        <v/>
      </c>
      <c r="F94">
        <f>SUMIF($B$11:B94,"withdraw",$C$11:C94)-SUMIFS($C$11:C94,$B$11:B94,"deposit",$D$11:D94,"reinvestment")</f>
        <v>0</v>
      </c>
    </row>
    <row r="95" spans="1:6" ht="29.1" customHeight="1" x14ac:dyDescent="0.25">
      <c r="A95" s="128"/>
      <c r="B95" s="128"/>
      <c r="C95" s="128"/>
      <c r="D95" s="128"/>
      <c r="E95" s="126" t="str">
        <f t="shared" si="1"/>
        <v/>
      </c>
      <c r="F95">
        <f>SUMIF($B$11:B95,"withdraw",$C$11:C95)-SUMIFS($C$11:C95,$B$11:B95,"deposit",$D$11:D95,"reinvestment")</f>
        <v>0</v>
      </c>
    </row>
    <row r="96" spans="1:6" ht="29.1" customHeight="1" x14ac:dyDescent="0.25">
      <c r="A96" s="128"/>
      <c r="B96" s="128"/>
      <c r="C96" s="128"/>
      <c r="D96" s="128"/>
      <c r="E96" s="126" t="str">
        <f t="shared" si="1"/>
        <v/>
      </c>
      <c r="F96">
        <f>SUMIF($B$11:B96,"withdraw",$C$11:C96)-SUMIFS($C$11:C96,$B$11:B96,"deposit",$D$11:D96,"reinvestment")</f>
        <v>0</v>
      </c>
    </row>
    <row r="97" spans="1:6" ht="29.1" customHeight="1" x14ac:dyDescent="0.25">
      <c r="A97" s="128"/>
      <c r="B97" s="128"/>
      <c r="C97" s="128"/>
      <c r="D97" s="128"/>
      <c r="E97" s="126" t="str">
        <f t="shared" si="1"/>
        <v/>
      </c>
      <c r="F97">
        <f>SUMIF($B$11:B97,"withdraw",$C$11:C97)-SUMIFS($C$11:C97,$B$11:B97,"deposit",$D$11:D97,"reinvestment")</f>
        <v>0</v>
      </c>
    </row>
    <row r="98" spans="1:6" ht="29.1" customHeight="1" x14ac:dyDescent="0.25">
      <c r="A98" s="128"/>
      <c r="B98" s="128"/>
      <c r="C98" s="128"/>
      <c r="D98" s="128"/>
      <c r="E98" s="126" t="str">
        <f t="shared" si="1"/>
        <v/>
      </c>
      <c r="F98">
        <f>SUMIF($B$11:B98,"withdraw",$C$11:C98)-SUMIFS($C$11:C98,$B$11:B98,"deposit",$D$11:D98,"reinvestment")</f>
        <v>0</v>
      </c>
    </row>
    <row r="99" spans="1:6" ht="29.1" customHeight="1" x14ac:dyDescent="0.25">
      <c r="A99" s="128"/>
      <c r="B99" s="128"/>
      <c r="C99" s="128"/>
      <c r="D99" s="128"/>
      <c r="E99" s="126" t="str">
        <f t="shared" si="1"/>
        <v/>
      </c>
      <c r="F99">
        <f>SUMIF($B$11:B99,"withdraw",$C$11:C99)-SUMIFS($C$11:C99,$B$11:B99,"deposit",$D$11:D99,"reinvestment")</f>
        <v>0</v>
      </c>
    </row>
    <row r="100" spans="1:6" ht="29.1" customHeight="1" x14ac:dyDescent="0.25">
      <c r="A100" s="128"/>
      <c r="B100" s="128"/>
      <c r="C100" s="128"/>
      <c r="D100" s="128"/>
      <c r="E100" s="126" t="str">
        <f t="shared" si="1"/>
        <v/>
      </c>
      <c r="F100">
        <f>SUMIF($B$11:B100,"withdraw",$C$11:C100)-SUMIFS($C$11:C100,$B$11:B100,"deposit",$D$11:D100,"reinvestment")</f>
        <v>0</v>
      </c>
    </row>
    <row r="101" spans="1:6" ht="29.1" customHeight="1" x14ac:dyDescent="0.25">
      <c r="A101" s="128"/>
      <c r="B101" s="128"/>
      <c r="C101" s="128"/>
      <c r="D101" s="128"/>
      <c r="E101" s="126" t="str">
        <f t="shared" si="1"/>
        <v/>
      </c>
      <c r="F101">
        <f>SUMIF($B$11:B101,"withdraw",$C$11:C101)-SUMIFS($C$11:C101,$B$11:B101,"deposit",$D$11:D101,"reinvestment")</f>
        <v>0</v>
      </c>
    </row>
    <row r="102" spans="1:6" ht="29.1" customHeight="1" x14ac:dyDescent="0.25">
      <c r="A102" s="128"/>
      <c r="B102" s="128"/>
      <c r="C102" s="128"/>
      <c r="D102" s="128"/>
      <c r="E102" s="126" t="str">
        <f t="shared" si="1"/>
        <v/>
      </c>
      <c r="F102">
        <f>SUMIF($B$11:B102,"withdraw",$C$11:C102)-SUMIFS($C$11:C102,$B$11:B102,"deposit",$D$11:D102,"reinvestment")</f>
        <v>0</v>
      </c>
    </row>
    <row r="103" spans="1:6" ht="29.1" customHeight="1" x14ac:dyDescent="0.25">
      <c r="A103" s="128"/>
      <c r="B103" s="128"/>
      <c r="C103" s="128"/>
      <c r="D103" s="128"/>
      <c r="E103" s="126" t="str">
        <f t="shared" si="1"/>
        <v/>
      </c>
      <c r="F103">
        <f>SUMIF($B$11:B103,"withdraw",$C$11:C103)-SUMIFS($C$11:C103,$B$11:B103,"deposit",$D$11:D103,"reinvestment")</f>
        <v>0</v>
      </c>
    </row>
    <row r="104" spans="1:6" ht="29.1" customHeight="1" x14ac:dyDescent="0.25">
      <c r="A104" s="128"/>
      <c r="B104" s="128"/>
      <c r="C104" s="128"/>
      <c r="D104" s="128"/>
      <c r="E104" s="126" t="str">
        <f t="shared" si="1"/>
        <v/>
      </c>
      <c r="F104">
        <f>SUMIF($B$11:B104,"withdraw",$C$11:C104)-SUMIFS($C$11:C104,$B$11:B104,"deposit",$D$11:D104,"reinvestment")</f>
        <v>0</v>
      </c>
    </row>
    <row r="105" spans="1:6" ht="29.1" customHeight="1" x14ac:dyDescent="0.25">
      <c r="A105" s="128"/>
      <c r="B105" s="128"/>
      <c r="C105" s="128"/>
      <c r="D105" s="128"/>
      <c r="E105" s="126" t="str">
        <f t="shared" si="1"/>
        <v/>
      </c>
      <c r="F105">
        <f>SUMIF($B$11:B105,"withdraw",$C$11:C105)-SUMIFS($C$11:C105,$B$11:B105,"deposit",$D$11:D105,"reinvestment")</f>
        <v>0</v>
      </c>
    </row>
    <row r="106" spans="1:6" ht="29.1" customHeight="1" x14ac:dyDescent="0.25">
      <c r="A106" s="128"/>
      <c r="B106" s="128"/>
      <c r="C106" s="128"/>
      <c r="D106" s="128"/>
      <c r="E106" s="126" t="str">
        <f t="shared" si="1"/>
        <v/>
      </c>
      <c r="F106">
        <f>SUMIF($B$11:B106,"withdraw",$C$11:C106)-SUMIFS($C$11:C106,$B$11:B106,"deposit",$D$11:D106,"reinvestment")</f>
        <v>0</v>
      </c>
    </row>
    <row r="107" spans="1:6" ht="29.1" customHeight="1" x14ac:dyDescent="0.25">
      <c r="A107" s="128"/>
      <c r="B107" s="128"/>
      <c r="C107" s="128"/>
      <c r="D107" s="128"/>
      <c r="E107" s="126" t="str">
        <f t="shared" si="1"/>
        <v/>
      </c>
      <c r="F107">
        <f>SUMIF($B$11:B107,"withdraw",$C$11:C107)-SUMIFS($C$11:C107,$B$11:B107,"deposit",$D$11:D107,"reinvestment")</f>
        <v>0</v>
      </c>
    </row>
    <row r="108" spans="1:6" ht="29.1" customHeight="1" x14ac:dyDescent="0.25">
      <c r="A108" s="128"/>
      <c r="B108" s="128"/>
      <c r="C108" s="128"/>
      <c r="D108" s="128"/>
      <c r="E108" s="126" t="str">
        <f t="shared" si="1"/>
        <v/>
      </c>
      <c r="F108">
        <f>SUMIF($B$11:B108,"withdraw",$C$11:C108)-SUMIFS($C$11:C108,$B$11:B108,"deposit",$D$11:D108,"reinvestment")</f>
        <v>0</v>
      </c>
    </row>
    <row r="109" spans="1:6" ht="29.1" customHeight="1" x14ac:dyDescent="0.25">
      <c r="A109" s="128"/>
      <c r="B109" s="128"/>
      <c r="C109" s="128"/>
      <c r="D109" s="128"/>
      <c r="E109" s="126" t="str">
        <f t="shared" si="1"/>
        <v/>
      </c>
      <c r="F109">
        <f>SUMIF($B$11:B109,"withdraw",$C$11:C109)-SUMIFS($C$11:C109,$B$11:B109,"deposit",$D$11:D109,"reinvestment")</f>
        <v>0</v>
      </c>
    </row>
    <row r="110" spans="1:6" ht="29.1" customHeight="1" x14ac:dyDescent="0.25">
      <c r="A110" s="128"/>
      <c r="B110" s="128"/>
      <c r="C110" s="128"/>
      <c r="D110" s="128"/>
      <c r="E110" s="126" t="str">
        <f t="shared" si="1"/>
        <v/>
      </c>
      <c r="F110">
        <f>SUMIF($B$11:B110,"withdraw",$C$11:C110)-SUMIFS($C$11:C110,$B$11:B110,"deposit",$D$11:D110,"reinvestment")</f>
        <v>0</v>
      </c>
    </row>
    <row r="111" spans="1:6" ht="29.1" customHeight="1" x14ac:dyDescent="0.25">
      <c r="A111" s="128"/>
      <c r="B111" s="128"/>
      <c r="C111" s="128"/>
      <c r="D111" s="128"/>
      <c r="E111" s="126" t="str">
        <f t="shared" si="1"/>
        <v/>
      </c>
      <c r="F111">
        <f>SUMIF($B$11:B111,"withdraw",$C$11:C111)-SUMIFS($C$11:C111,$B$11:B111,"deposit",$D$11:D111,"reinvestment")</f>
        <v>0</v>
      </c>
    </row>
    <row r="112" spans="1:6" ht="29.1" customHeight="1" x14ac:dyDescent="0.25">
      <c r="A112" s="128"/>
      <c r="B112" s="128"/>
      <c r="C112" s="128"/>
      <c r="D112" s="128"/>
      <c r="E112" s="126" t="str">
        <f t="shared" si="1"/>
        <v/>
      </c>
      <c r="F112">
        <f>SUMIF($B$11:B112,"withdraw",$C$11:C112)-SUMIFS($C$11:C112,$B$11:B112,"deposit",$D$11:D112,"reinvestment")</f>
        <v>0</v>
      </c>
    </row>
    <row r="113" spans="1:6" ht="29.1" customHeight="1" x14ac:dyDescent="0.25">
      <c r="A113" s="128"/>
      <c r="B113" s="128"/>
      <c r="C113" s="128"/>
      <c r="D113" s="128"/>
      <c r="E113" s="126" t="str">
        <f t="shared" si="1"/>
        <v/>
      </c>
      <c r="F113">
        <f>SUMIF($B$11:B113,"withdraw",$C$11:C113)-SUMIFS($C$11:C113,$B$11:B113,"deposit",$D$11:D113,"reinvestment")</f>
        <v>0</v>
      </c>
    </row>
    <row r="114" spans="1:6" ht="29.1" customHeight="1" x14ac:dyDescent="0.25">
      <c r="A114" s="128"/>
      <c r="B114" s="128"/>
      <c r="C114" s="128"/>
      <c r="D114" s="128"/>
      <c r="E114" s="126" t="str">
        <f t="shared" si="1"/>
        <v/>
      </c>
      <c r="F114">
        <f>SUMIF($B$11:B114,"withdraw",$C$11:C114)-SUMIFS($C$11:C114,$B$11:B114,"deposit",$D$11:D114,"reinvestment")</f>
        <v>0</v>
      </c>
    </row>
    <row r="115" spans="1:6" ht="29.1" customHeight="1" x14ac:dyDescent="0.25">
      <c r="A115" s="128"/>
      <c r="B115" s="128"/>
      <c r="C115" s="128"/>
      <c r="D115" s="128"/>
      <c r="E115" s="126" t="str">
        <f t="shared" si="1"/>
        <v/>
      </c>
      <c r="F115">
        <f>SUMIF($B$11:B115,"withdraw",$C$11:C115)-SUMIFS($C$11:C115,$B$11:B115,"deposit",$D$11:D115,"reinvestment")</f>
        <v>0</v>
      </c>
    </row>
    <row r="116" spans="1:6" ht="29.1" customHeight="1" x14ac:dyDescent="0.25">
      <c r="A116" s="128"/>
      <c r="B116" s="128"/>
      <c r="C116" s="128"/>
      <c r="D116" s="128"/>
      <c r="E116" s="126" t="str">
        <f t="shared" si="1"/>
        <v/>
      </c>
      <c r="F116">
        <f>SUMIF($B$11:B116,"withdraw",$C$11:C116)-SUMIFS($C$11:C116,$B$11:B116,"deposit",$D$11:D116,"reinvestment")</f>
        <v>0</v>
      </c>
    </row>
    <row r="117" spans="1:6" ht="29.1" customHeight="1" x14ac:dyDescent="0.25">
      <c r="A117" s="128"/>
      <c r="B117" s="128"/>
      <c r="C117" s="128"/>
      <c r="D117" s="128"/>
      <c r="E117" s="126" t="str">
        <f t="shared" si="1"/>
        <v/>
      </c>
      <c r="F117">
        <f>SUMIF($B$11:B117,"withdraw",$C$11:C117)-SUMIFS($C$11:C117,$B$11:B117,"deposit",$D$11:D117,"reinvestment")</f>
        <v>0</v>
      </c>
    </row>
    <row r="118" spans="1:6" ht="29.1" customHeight="1" x14ac:dyDescent="0.25">
      <c r="A118" s="128"/>
      <c r="B118" s="128"/>
      <c r="C118" s="128"/>
      <c r="D118" s="128"/>
      <c r="E118" s="126" t="str">
        <f t="shared" si="1"/>
        <v/>
      </c>
      <c r="F118">
        <f>SUMIF($B$11:B118,"withdraw",$C$11:C118)-SUMIFS($C$11:C118,$B$11:B118,"deposit",$D$11:D118,"reinvestment")</f>
        <v>0</v>
      </c>
    </row>
    <row r="119" spans="1:6" ht="29.1" customHeight="1" x14ac:dyDescent="0.25">
      <c r="A119" s="128"/>
      <c r="B119" s="128"/>
      <c r="C119" s="128"/>
      <c r="D119" s="128"/>
      <c r="E119" s="126" t="str">
        <f t="shared" si="1"/>
        <v/>
      </c>
      <c r="F119">
        <f>SUMIF($B$11:B119,"withdraw",$C$11:C119)-SUMIFS($C$11:C119,$B$11:B119,"deposit",$D$11:D119,"reinvestment")</f>
        <v>0</v>
      </c>
    </row>
    <row r="120" spans="1:6" ht="29.1" customHeight="1" x14ac:dyDescent="0.25">
      <c r="A120" s="128"/>
      <c r="B120" s="128"/>
      <c r="C120" s="128"/>
      <c r="D120" s="128"/>
      <c r="E120" s="126" t="str">
        <f t="shared" si="1"/>
        <v/>
      </c>
      <c r="F120">
        <f>SUMIF($B$11:B120,"withdraw",$C$11:C120)-SUMIFS($C$11:C120,$B$11:B120,"deposit",$D$11:D120,"reinvestment")</f>
        <v>0</v>
      </c>
    </row>
    <row r="121" spans="1:6" ht="29.1" customHeight="1" x14ac:dyDescent="0.25">
      <c r="A121" s="128"/>
      <c r="B121" s="128"/>
      <c r="C121" s="128"/>
      <c r="D121" s="128"/>
      <c r="E121" s="126" t="str">
        <f t="shared" si="1"/>
        <v/>
      </c>
      <c r="F121">
        <f>SUMIF($B$11:B121,"withdraw",$C$11:C121)-SUMIFS($C$11:C121,$B$11:B121,"deposit",$D$11:D121,"reinvestment")</f>
        <v>0</v>
      </c>
    </row>
    <row r="122" spans="1:6" ht="29.1" customHeight="1" x14ac:dyDescent="0.25">
      <c r="A122" s="128"/>
      <c r="B122" s="128"/>
      <c r="C122" s="128"/>
      <c r="D122" s="128"/>
      <c r="E122" s="126" t="str">
        <f t="shared" si="1"/>
        <v/>
      </c>
      <c r="F122">
        <f>SUMIF($B$11:B122,"withdraw",$C$11:C122)-SUMIFS($C$11:C122,$B$11:B122,"deposit",$D$11:D122,"reinvestment")</f>
        <v>0</v>
      </c>
    </row>
    <row r="123" spans="1:6" ht="29.1" customHeight="1" x14ac:dyDescent="0.25">
      <c r="A123" s="128"/>
      <c r="B123" s="128"/>
      <c r="C123" s="128"/>
      <c r="D123" s="128"/>
      <c r="E123" s="126" t="str">
        <f t="shared" si="1"/>
        <v/>
      </c>
      <c r="F123">
        <f>SUMIF($B$11:B123,"withdraw",$C$11:C123)-SUMIFS($C$11:C123,$B$11:B123,"deposit",$D$11:D123,"reinvestment")</f>
        <v>0</v>
      </c>
    </row>
    <row r="124" spans="1:6" ht="29.1" customHeight="1" x14ac:dyDescent="0.25">
      <c r="A124" s="128"/>
      <c r="B124" s="128"/>
      <c r="C124" s="128"/>
      <c r="D124" s="128"/>
      <c r="E124" s="126" t="str">
        <f t="shared" si="1"/>
        <v/>
      </c>
      <c r="F124">
        <f>SUMIF($B$11:B124,"withdraw",$C$11:C124)-SUMIFS($C$11:C124,$B$11:B124,"deposit",$D$11:D124,"reinvestment")</f>
        <v>0</v>
      </c>
    </row>
    <row r="125" spans="1:6" ht="29.1" customHeight="1" x14ac:dyDescent="0.25">
      <c r="A125" s="128"/>
      <c r="B125" s="128"/>
      <c r="C125" s="128"/>
      <c r="D125" s="128"/>
      <c r="E125" s="126" t="str">
        <f t="shared" si="1"/>
        <v/>
      </c>
      <c r="F125">
        <f>SUMIF($B$11:B125,"withdraw",$C$11:C125)-SUMIFS($C$11:C125,$B$11:B125,"deposit",$D$11:D125,"reinvestment")</f>
        <v>0</v>
      </c>
    </row>
    <row r="126" spans="1:6" ht="29.1" customHeight="1" x14ac:dyDescent="0.25">
      <c r="A126" s="128"/>
      <c r="B126" s="128"/>
      <c r="C126" s="128"/>
      <c r="D126" s="128"/>
      <c r="E126" s="126" t="str">
        <f t="shared" si="1"/>
        <v/>
      </c>
      <c r="F126">
        <f>SUMIF($B$11:B126,"withdraw",$C$11:C126)-SUMIFS($C$11:C126,$B$11:B126,"deposit",$D$11:D126,"reinvestment")</f>
        <v>0</v>
      </c>
    </row>
    <row r="127" spans="1:6" ht="29.1" customHeight="1" x14ac:dyDescent="0.25">
      <c r="A127" s="128"/>
      <c r="B127" s="128"/>
      <c r="C127" s="128"/>
      <c r="D127" s="128"/>
      <c r="E127" s="126" t="str">
        <f t="shared" si="1"/>
        <v/>
      </c>
      <c r="F127">
        <f>SUMIF($B$11:B127,"withdraw",$C$11:C127)-SUMIFS($C$11:C127,$B$11:B127,"deposit",$D$11:D127,"reinvestment")</f>
        <v>0</v>
      </c>
    </row>
    <row r="128" spans="1:6" ht="29.1" customHeight="1" x14ac:dyDescent="0.25">
      <c r="A128" s="128"/>
      <c r="B128" s="128"/>
      <c r="C128" s="128"/>
      <c r="D128" s="128"/>
      <c r="E128" s="126" t="str">
        <f t="shared" si="1"/>
        <v/>
      </c>
      <c r="F128">
        <f>SUMIF($B$11:B128,"withdraw",$C$11:C128)-SUMIFS($C$11:C128,$B$11:B128,"deposit",$D$11:D128,"reinvestment")</f>
        <v>0</v>
      </c>
    </row>
    <row r="129" spans="1:6" ht="29.1" customHeight="1" x14ac:dyDescent="0.25">
      <c r="A129" s="128"/>
      <c r="B129" s="128"/>
      <c r="C129" s="128"/>
      <c r="D129" s="128"/>
      <c r="E129" s="126" t="str">
        <f t="shared" si="1"/>
        <v/>
      </c>
      <c r="F129">
        <f>SUMIF($B$11:B129,"withdraw",$C$11:C129)-SUMIFS($C$11:C129,$B$11:B129,"deposit",$D$11:D129,"reinvestment")</f>
        <v>0</v>
      </c>
    </row>
    <row r="130" spans="1:6" ht="29.1" customHeight="1" x14ac:dyDescent="0.25">
      <c r="A130" s="128"/>
      <c r="B130" s="128"/>
      <c r="C130" s="128"/>
      <c r="D130" s="128"/>
      <c r="E130" s="126" t="str">
        <f t="shared" si="1"/>
        <v/>
      </c>
      <c r="F130">
        <f>SUMIF($B$11:B130,"withdraw",$C$11:C130)-SUMIFS($C$11:C130,$B$11:B130,"deposit",$D$11:D130,"reinvestment")</f>
        <v>0</v>
      </c>
    </row>
    <row r="131" spans="1:6" ht="29.1" customHeight="1" x14ac:dyDescent="0.25">
      <c r="A131" s="128"/>
      <c r="B131" s="128"/>
      <c r="C131" s="128"/>
      <c r="D131" s="128"/>
      <c r="E131" s="126" t="str">
        <f t="shared" si="1"/>
        <v/>
      </c>
      <c r="F131">
        <f>SUMIF($B$11:B131,"withdraw",$C$11:C131)-SUMIFS($C$11:C131,$B$11:B131,"deposit",$D$11:D131,"reinvestment")</f>
        <v>0</v>
      </c>
    </row>
    <row r="132" spans="1:6" ht="29.1" customHeight="1" x14ac:dyDescent="0.25">
      <c r="A132" s="128"/>
      <c r="B132" s="128"/>
      <c r="C132" s="128"/>
      <c r="D132" s="128"/>
      <c r="E132" s="126" t="str">
        <f t="shared" si="1"/>
        <v/>
      </c>
      <c r="F132">
        <f>SUMIF($B$11:B132,"withdraw",$C$11:C132)-SUMIFS($C$11:C132,$B$11:B132,"deposit",$D$11:D132,"reinvestment")</f>
        <v>0</v>
      </c>
    </row>
    <row r="133" spans="1:6" ht="29.1" customHeight="1" x14ac:dyDescent="0.25">
      <c r="A133" s="128"/>
      <c r="B133" s="128"/>
      <c r="C133" s="128"/>
      <c r="D133" s="128"/>
      <c r="E133" s="126" t="str">
        <f t="shared" si="1"/>
        <v/>
      </c>
      <c r="F133">
        <f>SUMIF($B$11:B133,"withdraw",$C$11:C133)-SUMIFS($C$11:C133,$B$11:B133,"deposit",$D$11:D133,"reinvestment")</f>
        <v>0</v>
      </c>
    </row>
    <row r="134" spans="1:6" ht="29.1" customHeight="1" x14ac:dyDescent="0.25">
      <c r="A134" s="128"/>
      <c r="B134" s="128"/>
      <c r="C134" s="128"/>
      <c r="D134" s="128"/>
      <c r="E134" s="126" t="str">
        <f t="shared" si="1"/>
        <v/>
      </c>
      <c r="F134">
        <f>SUMIF($B$11:B134,"withdraw",$C$11:C134)-SUMIFS($C$11:C134,$B$11:B134,"deposit",$D$11:D134,"reinvestment")</f>
        <v>0</v>
      </c>
    </row>
    <row r="135" spans="1:6" ht="29.1" customHeight="1" x14ac:dyDescent="0.25">
      <c r="A135" s="128"/>
      <c r="B135" s="128"/>
      <c r="C135" s="128"/>
      <c r="D135" s="128"/>
      <c r="E135" s="126" t="str">
        <f t="shared" si="1"/>
        <v/>
      </c>
      <c r="F135">
        <f>SUMIF($B$11:B135,"withdraw",$C$11:C135)-SUMIFS($C$11:C135,$B$11:B135,"deposit",$D$11:D135,"reinvestment")</f>
        <v>0</v>
      </c>
    </row>
    <row r="136" spans="1:6" ht="29.1" customHeight="1" x14ac:dyDescent="0.25">
      <c r="A136" s="128"/>
      <c r="B136" s="128"/>
      <c r="C136" s="128"/>
      <c r="D136" s="128"/>
      <c r="E136" s="126" t="str">
        <f t="shared" si="1"/>
        <v/>
      </c>
      <c r="F136">
        <f>SUMIF($B$11:B136,"withdraw",$C$11:C136)-SUMIFS($C$11:C136,$B$11:B136,"deposit",$D$11:D136,"reinvestment")</f>
        <v>0</v>
      </c>
    </row>
    <row r="137" spans="1:6" ht="29.1" customHeight="1" x14ac:dyDescent="0.25">
      <c r="A137" s="128"/>
      <c r="B137" s="128"/>
      <c r="C137" s="128"/>
      <c r="D137" s="128"/>
      <c r="E137" s="126" t="str">
        <f t="shared" si="1"/>
        <v/>
      </c>
      <c r="F137">
        <f>SUMIF($B$11:B137,"withdraw",$C$11:C137)-SUMIFS($C$11:C137,$B$11:B137,"deposit",$D$11:D137,"reinvestment")</f>
        <v>0</v>
      </c>
    </row>
    <row r="138" spans="1:6" ht="29.1" customHeight="1" x14ac:dyDescent="0.25">
      <c r="A138" s="128"/>
      <c r="B138" s="128"/>
      <c r="C138" s="128"/>
      <c r="D138" s="128"/>
      <c r="E138" s="126" t="str">
        <f t="shared" si="1"/>
        <v/>
      </c>
      <c r="F138">
        <f>SUMIF($B$11:B138,"withdraw",$C$11:C138)-SUMIFS($C$11:C138,$B$11:B138,"deposit",$D$11:D138,"reinvestment")</f>
        <v>0</v>
      </c>
    </row>
    <row r="139" spans="1:6" ht="29.1" customHeight="1" x14ac:dyDescent="0.25">
      <c r="A139" s="128"/>
      <c r="B139" s="128"/>
      <c r="C139" s="128"/>
      <c r="D139" s="128"/>
      <c r="E139" s="126" t="str">
        <f t="shared" si="1"/>
        <v/>
      </c>
      <c r="F139">
        <f>SUMIF($B$11:B139,"withdraw",$C$11:C139)-SUMIFS($C$11:C139,$B$11:B139,"deposit",$D$11:D139,"reinvestment")</f>
        <v>0</v>
      </c>
    </row>
    <row r="140" spans="1:6" ht="29.1" customHeight="1" x14ac:dyDescent="0.25">
      <c r="A140" s="128"/>
      <c r="B140" s="128"/>
      <c r="C140" s="128"/>
      <c r="D140" s="128"/>
      <c r="E140" s="126" t="str">
        <f t="shared" si="1"/>
        <v/>
      </c>
      <c r="F140">
        <f>SUMIF($B$11:B140,"withdraw",$C$11:C140)-SUMIFS($C$11:C140,$B$11:B140,"deposit",$D$11:D140,"reinvestment")</f>
        <v>0</v>
      </c>
    </row>
    <row r="141" spans="1:6" ht="29.1" customHeight="1" x14ac:dyDescent="0.25">
      <c r="A141" s="128"/>
      <c r="B141" s="128"/>
      <c r="C141" s="128"/>
      <c r="D141" s="128"/>
      <c r="E141" s="126" t="str">
        <f t="shared" ref="E141:E204" si="2">IF(AND(C141&gt;F140,D141="reinvestment"),"You cannot reinvest more than is withdrawn and available.","")</f>
        <v/>
      </c>
      <c r="F141">
        <f>SUMIF($B$11:B141,"withdraw",$C$11:C141)-SUMIFS($C$11:C141,$B$11:B141,"deposit",$D$11:D141,"reinvestment")</f>
        <v>0</v>
      </c>
    </row>
    <row r="142" spans="1:6" ht="29.1" customHeight="1" x14ac:dyDescent="0.25">
      <c r="A142" s="128"/>
      <c r="B142" s="128"/>
      <c r="C142" s="128"/>
      <c r="D142" s="128"/>
      <c r="E142" s="126" t="str">
        <f t="shared" si="2"/>
        <v/>
      </c>
      <c r="F142">
        <f>SUMIF($B$11:B142,"withdraw",$C$11:C142)-SUMIFS($C$11:C142,$B$11:B142,"deposit",$D$11:D142,"reinvestment")</f>
        <v>0</v>
      </c>
    </row>
    <row r="143" spans="1:6" ht="29.1" customHeight="1" x14ac:dyDescent="0.25">
      <c r="A143" s="128"/>
      <c r="B143" s="128"/>
      <c r="C143" s="128"/>
      <c r="D143" s="128"/>
      <c r="E143" s="126" t="str">
        <f t="shared" si="2"/>
        <v/>
      </c>
      <c r="F143">
        <f>SUMIF($B$11:B143,"withdraw",$C$11:C143)-SUMIFS($C$11:C143,$B$11:B143,"deposit",$D$11:D143,"reinvestment")</f>
        <v>0</v>
      </c>
    </row>
    <row r="144" spans="1:6" ht="29.1" customHeight="1" x14ac:dyDescent="0.25">
      <c r="A144" s="128"/>
      <c r="B144" s="128"/>
      <c r="C144" s="128"/>
      <c r="D144" s="128"/>
      <c r="E144" s="126" t="str">
        <f t="shared" si="2"/>
        <v/>
      </c>
      <c r="F144">
        <f>SUMIF($B$11:B144,"withdraw",$C$11:C144)-SUMIFS($C$11:C144,$B$11:B144,"deposit",$D$11:D144,"reinvestment")</f>
        <v>0</v>
      </c>
    </row>
    <row r="145" spans="1:6" ht="29.1" customHeight="1" x14ac:dyDescent="0.25">
      <c r="A145" s="128"/>
      <c r="B145" s="128"/>
      <c r="C145" s="128"/>
      <c r="D145" s="128"/>
      <c r="E145" s="126" t="str">
        <f t="shared" si="2"/>
        <v/>
      </c>
      <c r="F145">
        <f>SUMIF($B$11:B145,"withdraw",$C$11:C145)-SUMIFS($C$11:C145,$B$11:B145,"deposit",$D$11:D145,"reinvestment")</f>
        <v>0</v>
      </c>
    </row>
    <row r="146" spans="1:6" ht="29.1" customHeight="1" x14ac:dyDescent="0.25">
      <c r="A146" s="128"/>
      <c r="B146" s="128"/>
      <c r="C146" s="128"/>
      <c r="D146" s="128"/>
      <c r="E146" s="126" t="str">
        <f t="shared" si="2"/>
        <v/>
      </c>
      <c r="F146">
        <f>SUMIF($B$11:B146,"withdraw",$C$11:C146)-SUMIFS($C$11:C146,$B$11:B146,"deposit",$D$11:D146,"reinvestment")</f>
        <v>0</v>
      </c>
    </row>
    <row r="147" spans="1:6" ht="29.1" customHeight="1" x14ac:dyDescent="0.25">
      <c r="A147" s="128"/>
      <c r="B147" s="128"/>
      <c r="C147" s="128"/>
      <c r="D147" s="128"/>
      <c r="E147" s="126" t="str">
        <f t="shared" si="2"/>
        <v/>
      </c>
      <c r="F147">
        <f>SUMIF($B$11:B147,"withdraw",$C$11:C147)-SUMIFS($C$11:C147,$B$11:B147,"deposit",$D$11:D147,"reinvestment")</f>
        <v>0</v>
      </c>
    </row>
    <row r="148" spans="1:6" ht="29.1" customHeight="1" x14ac:dyDescent="0.25">
      <c r="A148" s="128"/>
      <c r="B148" s="128"/>
      <c r="C148" s="128"/>
      <c r="D148" s="128"/>
      <c r="E148" s="126" t="str">
        <f t="shared" si="2"/>
        <v/>
      </c>
      <c r="F148">
        <f>SUMIF($B$11:B148,"withdraw",$C$11:C148)-SUMIFS($C$11:C148,$B$11:B148,"deposit",$D$11:D148,"reinvestment")</f>
        <v>0</v>
      </c>
    </row>
    <row r="149" spans="1:6" ht="29.1" customHeight="1" x14ac:dyDescent="0.25">
      <c r="A149" s="128"/>
      <c r="B149" s="128"/>
      <c r="C149" s="128"/>
      <c r="D149" s="128"/>
      <c r="E149" s="126" t="str">
        <f t="shared" si="2"/>
        <v/>
      </c>
      <c r="F149">
        <f>SUMIF($B$11:B149,"withdraw",$C$11:C149)-SUMIFS($C$11:C149,$B$11:B149,"deposit",$D$11:D149,"reinvestment")</f>
        <v>0</v>
      </c>
    </row>
    <row r="150" spans="1:6" ht="29.1" customHeight="1" x14ac:dyDescent="0.25">
      <c r="A150" s="128"/>
      <c r="B150" s="128"/>
      <c r="C150" s="128"/>
      <c r="D150" s="128"/>
      <c r="E150" s="126" t="str">
        <f t="shared" si="2"/>
        <v/>
      </c>
      <c r="F150">
        <f>SUMIF($B$11:B150,"withdraw",$C$11:C150)-SUMIFS($C$11:C150,$B$11:B150,"deposit",$D$11:D150,"reinvestment")</f>
        <v>0</v>
      </c>
    </row>
    <row r="151" spans="1:6" ht="29.1" customHeight="1" x14ac:dyDescent="0.25">
      <c r="A151" s="128"/>
      <c r="B151" s="128"/>
      <c r="C151" s="128"/>
      <c r="D151" s="128"/>
      <c r="E151" s="126" t="str">
        <f t="shared" si="2"/>
        <v/>
      </c>
      <c r="F151">
        <f>SUMIF($B$11:B151,"withdraw",$C$11:C151)-SUMIFS($C$11:C151,$B$11:B151,"deposit",$D$11:D151,"reinvestment")</f>
        <v>0</v>
      </c>
    </row>
    <row r="152" spans="1:6" ht="29.1" customHeight="1" x14ac:dyDescent="0.25">
      <c r="A152" s="128"/>
      <c r="B152" s="128"/>
      <c r="C152" s="128"/>
      <c r="D152" s="128"/>
      <c r="E152" s="126" t="str">
        <f t="shared" si="2"/>
        <v/>
      </c>
      <c r="F152">
        <f>SUMIF($B$11:B152,"withdraw",$C$11:C152)-SUMIFS($C$11:C152,$B$11:B152,"deposit",$D$11:D152,"reinvestment")</f>
        <v>0</v>
      </c>
    </row>
    <row r="153" spans="1:6" ht="29.1" customHeight="1" x14ac:dyDescent="0.25">
      <c r="A153" s="128"/>
      <c r="B153" s="128"/>
      <c r="C153" s="128"/>
      <c r="D153" s="128"/>
      <c r="E153" s="126" t="str">
        <f t="shared" si="2"/>
        <v/>
      </c>
      <c r="F153">
        <f>SUMIF($B$11:B153,"withdraw",$C$11:C153)-SUMIFS($C$11:C153,$B$11:B153,"deposit",$D$11:D153,"reinvestment")</f>
        <v>0</v>
      </c>
    </row>
    <row r="154" spans="1:6" ht="29.1" customHeight="1" x14ac:dyDescent="0.25">
      <c r="A154" s="128"/>
      <c r="B154" s="128"/>
      <c r="C154" s="128"/>
      <c r="D154" s="128"/>
      <c r="E154" s="126" t="str">
        <f t="shared" si="2"/>
        <v/>
      </c>
      <c r="F154">
        <f>SUMIF($B$11:B154,"withdraw",$C$11:C154)-SUMIFS($C$11:C154,$B$11:B154,"deposit",$D$11:D154,"reinvestment")</f>
        <v>0</v>
      </c>
    </row>
    <row r="155" spans="1:6" ht="29.1" customHeight="1" x14ac:dyDescent="0.25">
      <c r="A155" s="128"/>
      <c r="B155" s="128"/>
      <c r="C155" s="128"/>
      <c r="D155" s="128"/>
      <c r="E155" s="126" t="str">
        <f t="shared" si="2"/>
        <v/>
      </c>
      <c r="F155">
        <f>SUMIF($B$11:B155,"withdraw",$C$11:C155)-SUMIFS($C$11:C155,$B$11:B155,"deposit",$D$11:D155,"reinvestment")</f>
        <v>0</v>
      </c>
    </row>
    <row r="156" spans="1:6" ht="29.1" customHeight="1" x14ac:dyDescent="0.25">
      <c r="A156" s="128"/>
      <c r="B156" s="128"/>
      <c r="C156" s="128"/>
      <c r="D156" s="128"/>
      <c r="E156" s="126" t="str">
        <f t="shared" si="2"/>
        <v/>
      </c>
      <c r="F156">
        <f>SUMIF($B$11:B156,"withdraw",$C$11:C156)-SUMIFS($C$11:C156,$B$11:B156,"deposit",$D$11:D156,"reinvestment")</f>
        <v>0</v>
      </c>
    </row>
    <row r="157" spans="1:6" ht="29.1" customHeight="1" x14ac:dyDescent="0.25">
      <c r="A157" s="128"/>
      <c r="B157" s="128"/>
      <c r="C157" s="128"/>
      <c r="D157" s="128"/>
      <c r="E157" s="126" t="str">
        <f t="shared" si="2"/>
        <v/>
      </c>
      <c r="F157">
        <f>SUMIF($B$11:B157,"withdraw",$C$11:C157)-SUMIFS($C$11:C157,$B$11:B157,"deposit",$D$11:D157,"reinvestment")</f>
        <v>0</v>
      </c>
    </row>
    <row r="158" spans="1:6" ht="29.1" customHeight="1" x14ac:dyDescent="0.25">
      <c r="A158" s="128"/>
      <c r="B158" s="128"/>
      <c r="C158" s="128"/>
      <c r="D158" s="128"/>
      <c r="E158" s="126" t="str">
        <f t="shared" si="2"/>
        <v/>
      </c>
      <c r="F158">
        <f>SUMIF($B$11:B158,"withdraw",$C$11:C158)-SUMIFS($C$11:C158,$B$11:B158,"deposit",$D$11:D158,"reinvestment")</f>
        <v>0</v>
      </c>
    </row>
    <row r="159" spans="1:6" ht="29.1" customHeight="1" x14ac:dyDescent="0.25">
      <c r="A159" s="128"/>
      <c r="B159" s="128"/>
      <c r="C159" s="128"/>
      <c r="D159" s="128"/>
      <c r="E159" s="126" t="str">
        <f t="shared" si="2"/>
        <v/>
      </c>
      <c r="F159">
        <f>SUMIF($B$11:B159,"withdraw",$C$11:C159)-SUMIFS($C$11:C159,$B$11:B159,"deposit",$D$11:D159,"reinvestment")</f>
        <v>0</v>
      </c>
    </row>
    <row r="160" spans="1:6" ht="29.1" customHeight="1" x14ac:dyDescent="0.25">
      <c r="A160" s="128"/>
      <c r="B160" s="128"/>
      <c r="C160" s="128"/>
      <c r="D160" s="128"/>
      <c r="E160" s="126" t="str">
        <f t="shared" si="2"/>
        <v/>
      </c>
      <c r="F160">
        <f>SUMIF($B$11:B160,"withdraw",$C$11:C160)-SUMIFS($C$11:C160,$B$11:B160,"deposit",$D$11:D160,"reinvestment")</f>
        <v>0</v>
      </c>
    </row>
    <row r="161" spans="1:6" ht="29.1" customHeight="1" x14ac:dyDescent="0.25">
      <c r="A161" s="128"/>
      <c r="B161" s="128"/>
      <c r="C161" s="128"/>
      <c r="D161" s="128"/>
      <c r="E161" s="126" t="str">
        <f t="shared" si="2"/>
        <v/>
      </c>
      <c r="F161">
        <f>SUMIF($B$11:B161,"withdraw",$C$11:C161)-SUMIFS($C$11:C161,$B$11:B161,"deposit",$D$11:D161,"reinvestment")</f>
        <v>0</v>
      </c>
    </row>
    <row r="162" spans="1:6" ht="29.1" customHeight="1" x14ac:dyDescent="0.25">
      <c r="A162" s="128"/>
      <c r="B162" s="128"/>
      <c r="C162" s="128"/>
      <c r="D162" s="128"/>
      <c r="E162" s="126" t="str">
        <f t="shared" si="2"/>
        <v/>
      </c>
      <c r="F162">
        <f>SUMIF($B$11:B162,"withdraw",$C$11:C162)-SUMIFS($C$11:C162,$B$11:B162,"deposit",$D$11:D162,"reinvestment")</f>
        <v>0</v>
      </c>
    </row>
    <row r="163" spans="1:6" ht="29.1" customHeight="1" x14ac:dyDescent="0.25">
      <c r="A163" s="128"/>
      <c r="B163" s="128"/>
      <c r="C163" s="128"/>
      <c r="D163" s="128"/>
      <c r="E163" s="126" t="str">
        <f t="shared" si="2"/>
        <v/>
      </c>
      <c r="F163">
        <f>SUMIF($B$11:B163,"withdraw",$C$11:C163)-SUMIFS($C$11:C163,$B$11:B163,"deposit",$D$11:D163,"reinvestment")</f>
        <v>0</v>
      </c>
    </row>
    <row r="164" spans="1:6" ht="29.1" customHeight="1" x14ac:dyDescent="0.25">
      <c r="A164" s="128"/>
      <c r="B164" s="128"/>
      <c r="C164" s="128"/>
      <c r="D164" s="128"/>
      <c r="E164" s="126" t="str">
        <f t="shared" si="2"/>
        <v/>
      </c>
      <c r="F164">
        <f>SUMIF($B$11:B164,"withdraw",$C$11:C164)-SUMIFS($C$11:C164,$B$11:B164,"deposit",$D$11:D164,"reinvestment")</f>
        <v>0</v>
      </c>
    </row>
    <row r="165" spans="1:6" ht="29.1" customHeight="1" x14ac:dyDescent="0.25">
      <c r="A165" s="128"/>
      <c r="B165" s="128"/>
      <c r="C165" s="128"/>
      <c r="D165" s="128"/>
      <c r="E165" s="126" t="str">
        <f t="shared" si="2"/>
        <v/>
      </c>
      <c r="F165">
        <f>SUMIF($B$11:B165,"withdraw",$C$11:C165)-SUMIFS($C$11:C165,$B$11:B165,"deposit",$D$11:D165,"reinvestment")</f>
        <v>0</v>
      </c>
    </row>
    <row r="166" spans="1:6" ht="29.1" customHeight="1" x14ac:dyDescent="0.25">
      <c r="A166" s="128"/>
      <c r="B166" s="128"/>
      <c r="C166" s="128"/>
      <c r="D166" s="128"/>
      <c r="E166" s="126" t="str">
        <f t="shared" si="2"/>
        <v/>
      </c>
      <c r="F166">
        <f>SUMIF($B$11:B166,"withdraw",$C$11:C166)-SUMIFS($C$11:C166,$B$11:B166,"deposit",$D$11:D166,"reinvestment")</f>
        <v>0</v>
      </c>
    </row>
    <row r="167" spans="1:6" ht="29.1" customHeight="1" x14ac:dyDescent="0.25">
      <c r="A167" s="128"/>
      <c r="B167" s="128"/>
      <c r="C167" s="128"/>
      <c r="D167" s="128"/>
      <c r="E167" s="126" t="str">
        <f t="shared" si="2"/>
        <v/>
      </c>
      <c r="F167">
        <f>SUMIF($B$11:B167,"withdraw",$C$11:C167)-SUMIFS($C$11:C167,$B$11:B167,"deposit",$D$11:D167,"reinvestment")</f>
        <v>0</v>
      </c>
    </row>
    <row r="168" spans="1:6" ht="29.1" customHeight="1" x14ac:dyDescent="0.25">
      <c r="A168" s="128"/>
      <c r="B168" s="128"/>
      <c r="C168" s="128"/>
      <c r="D168" s="128"/>
      <c r="E168" s="126" t="str">
        <f t="shared" si="2"/>
        <v/>
      </c>
      <c r="F168">
        <f>SUMIF($B$11:B168,"withdraw",$C$11:C168)-SUMIFS($C$11:C168,$B$11:B168,"deposit",$D$11:D168,"reinvestment")</f>
        <v>0</v>
      </c>
    </row>
    <row r="169" spans="1:6" ht="29.1" customHeight="1" x14ac:dyDescent="0.25">
      <c r="A169" s="128"/>
      <c r="B169" s="128"/>
      <c r="C169" s="128"/>
      <c r="D169" s="128"/>
      <c r="E169" s="126" t="str">
        <f t="shared" si="2"/>
        <v/>
      </c>
      <c r="F169">
        <f>SUMIF($B$11:B169,"withdraw",$C$11:C169)-SUMIFS($C$11:C169,$B$11:B169,"deposit",$D$11:D169,"reinvestment")</f>
        <v>0</v>
      </c>
    </row>
    <row r="170" spans="1:6" ht="29.1" customHeight="1" x14ac:dyDescent="0.25">
      <c r="A170" s="128"/>
      <c r="B170" s="128"/>
      <c r="C170" s="128"/>
      <c r="D170" s="128"/>
      <c r="E170" s="126" t="str">
        <f t="shared" si="2"/>
        <v/>
      </c>
      <c r="F170">
        <f>SUMIF($B$11:B170,"withdraw",$C$11:C170)-SUMIFS($C$11:C170,$B$11:B170,"deposit",$D$11:D170,"reinvestment")</f>
        <v>0</v>
      </c>
    </row>
    <row r="171" spans="1:6" ht="29.1" customHeight="1" x14ac:dyDescent="0.25">
      <c r="A171" s="128"/>
      <c r="B171" s="128"/>
      <c r="C171" s="128"/>
      <c r="D171" s="128"/>
      <c r="E171" s="126" t="str">
        <f t="shared" si="2"/>
        <v/>
      </c>
      <c r="F171">
        <f>SUMIF($B$11:B171,"withdraw",$C$11:C171)-SUMIFS($C$11:C171,$B$11:B171,"deposit",$D$11:D171,"reinvestment")</f>
        <v>0</v>
      </c>
    </row>
    <row r="172" spans="1:6" ht="29.1" customHeight="1" x14ac:dyDescent="0.25">
      <c r="A172" s="128"/>
      <c r="B172" s="128"/>
      <c r="C172" s="128"/>
      <c r="D172" s="128"/>
      <c r="E172" s="126" t="str">
        <f t="shared" si="2"/>
        <v/>
      </c>
      <c r="F172">
        <f>SUMIF($B$11:B172,"withdraw",$C$11:C172)-SUMIFS($C$11:C172,$B$11:B172,"deposit",$D$11:D172,"reinvestment")</f>
        <v>0</v>
      </c>
    </row>
    <row r="173" spans="1:6" ht="29.1" customHeight="1" x14ac:dyDescent="0.25">
      <c r="A173" s="128"/>
      <c r="B173" s="128"/>
      <c r="C173" s="128"/>
      <c r="D173" s="128"/>
      <c r="E173" s="126" t="str">
        <f t="shared" si="2"/>
        <v/>
      </c>
      <c r="F173">
        <f>SUMIF($B$11:B173,"withdraw",$C$11:C173)-SUMIFS($C$11:C173,$B$11:B173,"deposit",$D$11:D173,"reinvestment")</f>
        <v>0</v>
      </c>
    </row>
    <row r="174" spans="1:6" ht="29.1" customHeight="1" x14ac:dyDescent="0.25">
      <c r="A174" s="128"/>
      <c r="B174" s="128"/>
      <c r="C174" s="128"/>
      <c r="D174" s="128"/>
      <c r="E174" s="126" t="str">
        <f t="shared" si="2"/>
        <v/>
      </c>
      <c r="F174">
        <f>SUMIF($B$11:B174,"withdraw",$C$11:C174)-SUMIFS($C$11:C174,$B$11:B174,"deposit",$D$11:D174,"reinvestment")</f>
        <v>0</v>
      </c>
    </row>
    <row r="175" spans="1:6" ht="29.1" customHeight="1" x14ac:dyDescent="0.25">
      <c r="A175" s="128"/>
      <c r="B175" s="128"/>
      <c r="C175" s="128"/>
      <c r="D175" s="128"/>
      <c r="E175" s="126" t="str">
        <f t="shared" si="2"/>
        <v/>
      </c>
      <c r="F175">
        <f>SUMIF($B$11:B175,"withdraw",$C$11:C175)-SUMIFS($C$11:C175,$B$11:B175,"deposit",$D$11:D175,"reinvestment")</f>
        <v>0</v>
      </c>
    </row>
    <row r="176" spans="1:6" ht="29.1" customHeight="1" x14ac:dyDescent="0.25">
      <c r="A176" s="128"/>
      <c r="B176" s="128"/>
      <c r="C176" s="128"/>
      <c r="D176" s="128"/>
      <c r="E176" s="126" t="str">
        <f t="shared" si="2"/>
        <v/>
      </c>
      <c r="F176">
        <f>SUMIF($B$11:B176,"withdraw",$C$11:C176)-SUMIFS($C$11:C176,$B$11:B176,"deposit",$D$11:D176,"reinvestment")</f>
        <v>0</v>
      </c>
    </row>
    <row r="177" spans="1:6" ht="29.1" customHeight="1" x14ac:dyDescent="0.25">
      <c r="A177" s="128"/>
      <c r="B177" s="128"/>
      <c r="C177" s="128"/>
      <c r="D177" s="128"/>
      <c r="E177" s="126" t="str">
        <f t="shared" si="2"/>
        <v/>
      </c>
      <c r="F177">
        <f>SUMIF($B$11:B177,"withdraw",$C$11:C177)-SUMIFS($C$11:C177,$B$11:B177,"deposit",$D$11:D177,"reinvestment")</f>
        <v>0</v>
      </c>
    </row>
    <row r="178" spans="1:6" ht="29.1" customHeight="1" x14ac:dyDescent="0.25">
      <c r="A178" s="128"/>
      <c r="B178" s="128"/>
      <c r="C178" s="128"/>
      <c r="D178" s="128"/>
      <c r="E178" s="126" t="str">
        <f t="shared" si="2"/>
        <v/>
      </c>
      <c r="F178">
        <f>SUMIF($B$11:B178,"withdraw",$C$11:C178)-SUMIFS($C$11:C178,$B$11:B178,"deposit",$D$11:D178,"reinvestment")</f>
        <v>0</v>
      </c>
    </row>
    <row r="179" spans="1:6" ht="29.1" customHeight="1" x14ac:dyDescent="0.25">
      <c r="A179" s="128"/>
      <c r="B179" s="128"/>
      <c r="C179" s="128"/>
      <c r="D179" s="128"/>
      <c r="E179" s="126" t="str">
        <f t="shared" si="2"/>
        <v/>
      </c>
      <c r="F179">
        <f>SUMIF($B$11:B179,"withdraw",$C$11:C179)-SUMIFS($C$11:C179,$B$11:B179,"deposit",$D$11:D179,"reinvestment")</f>
        <v>0</v>
      </c>
    </row>
    <row r="180" spans="1:6" ht="29.1" customHeight="1" x14ac:dyDescent="0.25">
      <c r="A180" s="128"/>
      <c r="B180" s="128"/>
      <c r="C180" s="128"/>
      <c r="D180" s="128"/>
      <c r="E180" s="126" t="str">
        <f t="shared" si="2"/>
        <v/>
      </c>
      <c r="F180">
        <f>SUMIF($B$11:B180,"withdraw",$C$11:C180)-SUMIFS($C$11:C180,$B$11:B180,"deposit",$D$11:D180,"reinvestment")</f>
        <v>0</v>
      </c>
    </row>
    <row r="181" spans="1:6" ht="29.1" customHeight="1" x14ac:dyDescent="0.25">
      <c r="A181" s="128"/>
      <c r="B181" s="128"/>
      <c r="C181" s="128"/>
      <c r="D181" s="128"/>
      <c r="E181" s="126" t="str">
        <f t="shared" si="2"/>
        <v/>
      </c>
      <c r="F181">
        <f>SUMIF($B$11:B181,"withdraw",$C$11:C181)-SUMIFS($C$11:C181,$B$11:B181,"deposit",$D$11:D181,"reinvestment")</f>
        <v>0</v>
      </c>
    </row>
    <row r="182" spans="1:6" ht="29.1" customHeight="1" x14ac:dyDescent="0.25">
      <c r="A182" s="128"/>
      <c r="B182" s="128"/>
      <c r="C182" s="128"/>
      <c r="D182" s="128"/>
      <c r="E182" s="126" t="str">
        <f t="shared" si="2"/>
        <v/>
      </c>
      <c r="F182">
        <f>SUMIF($B$11:B182,"withdraw",$C$11:C182)-SUMIFS($C$11:C182,$B$11:B182,"deposit",$D$11:D182,"reinvestment")</f>
        <v>0</v>
      </c>
    </row>
    <row r="183" spans="1:6" ht="29.1" customHeight="1" x14ac:dyDescent="0.25">
      <c r="A183" s="128"/>
      <c r="B183" s="128"/>
      <c r="C183" s="128"/>
      <c r="D183" s="128"/>
      <c r="E183" s="126" t="str">
        <f t="shared" si="2"/>
        <v/>
      </c>
      <c r="F183">
        <f>SUMIF($B$11:B183,"withdraw",$C$11:C183)-SUMIFS($C$11:C183,$B$11:B183,"deposit",$D$11:D183,"reinvestment")</f>
        <v>0</v>
      </c>
    </row>
    <row r="184" spans="1:6" ht="29.1" customHeight="1" x14ac:dyDescent="0.25">
      <c r="A184" s="128"/>
      <c r="B184" s="128"/>
      <c r="C184" s="128"/>
      <c r="D184" s="128"/>
      <c r="E184" s="126" t="str">
        <f t="shared" si="2"/>
        <v/>
      </c>
      <c r="F184">
        <f>SUMIF($B$11:B184,"withdraw",$C$11:C184)-SUMIFS($C$11:C184,$B$11:B184,"deposit",$D$11:D184,"reinvestment")</f>
        <v>0</v>
      </c>
    </row>
    <row r="185" spans="1:6" ht="29.1" customHeight="1" x14ac:dyDescent="0.25">
      <c r="A185" s="128"/>
      <c r="B185" s="128"/>
      <c r="C185" s="128"/>
      <c r="D185" s="128"/>
      <c r="E185" s="126" t="str">
        <f t="shared" si="2"/>
        <v/>
      </c>
      <c r="F185">
        <f>SUMIF($B$11:B185,"withdraw",$C$11:C185)-SUMIFS($C$11:C185,$B$11:B185,"deposit",$D$11:D185,"reinvestment")</f>
        <v>0</v>
      </c>
    </row>
    <row r="186" spans="1:6" ht="29.1" customHeight="1" x14ac:dyDescent="0.25">
      <c r="A186" s="128"/>
      <c r="B186" s="128"/>
      <c r="C186" s="128"/>
      <c r="D186" s="128"/>
      <c r="E186" s="126" t="str">
        <f t="shared" si="2"/>
        <v/>
      </c>
      <c r="F186">
        <f>SUMIF($B$11:B186,"withdraw",$C$11:C186)-SUMIFS($C$11:C186,$B$11:B186,"deposit",$D$11:D186,"reinvestment")</f>
        <v>0</v>
      </c>
    </row>
    <row r="187" spans="1:6" ht="29.1" customHeight="1" x14ac:dyDescent="0.25">
      <c r="A187" s="128"/>
      <c r="B187" s="128"/>
      <c r="C187" s="128"/>
      <c r="D187" s="128"/>
      <c r="E187" s="126" t="str">
        <f t="shared" si="2"/>
        <v/>
      </c>
      <c r="F187">
        <f>SUMIF($B$11:B187,"withdraw",$C$11:C187)-SUMIFS($C$11:C187,$B$11:B187,"deposit",$D$11:D187,"reinvestment")</f>
        <v>0</v>
      </c>
    </row>
    <row r="188" spans="1:6" ht="29.1" customHeight="1" x14ac:dyDescent="0.25">
      <c r="A188" s="128"/>
      <c r="B188" s="128"/>
      <c r="C188" s="128"/>
      <c r="D188" s="128"/>
      <c r="E188" s="126" t="str">
        <f t="shared" si="2"/>
        <v/>
      </c>
      <c r="F188">
        <f>SUMIF($B$11:B188,"withdraw",$C$11:C188)-SUMIFS($C$11:C188,$B$11:B188,"deposit",$D$11:D188,"reinvestment")</f>
        <v>0</v>
      </c>
    </row>
    <row r="189" spans="1:6" ht="29.1" customHeight="1" x14ac:dyDescent="0.25">
      <c r="A189" s="128"/>
      <c r="B189" s="128"/>
      <c r="C189" s="128"/>
      <c r="D189" s="128"/>
      <c r="E189" s="126" t="str">
        <f t="shared" si="2"/>
        <v/>
      </c>
      <c r="F189">
        <f>SUMIF($B$11:B189,"withdraw",$C$11:C189)-SUMIFS($C$11:C189,$B$11:B189,"deposit",$D$11:D189,"reinvestment")</f>
        <v>0</v>
      </c>
    </row>
    <row r="190" spans="1:6" ht="29.1" customHeight="1" x14ac:dyDescent="0.25">
      <c r="A190" s="128"/>
      <c r="B190" s="128"/>
      <c r="C190" s="128"/>
      <c r="D190" s="128"/>
      <c r="E190" s="126" t="str">
        <f t="shared" si="2"/>
        <v/>
      </c>
      <c r="F190">
        <f>SUMIF($B$11:B190,"withdraw",$C$11:C190)-SUMIFS($C$11:C190,$B$11:B190,"deposit",$D$11:D190,"reinvestment")</f>
        <v>0</v>
      </c>
    </row>
    <row r="191" spans="1:6" ht="29.1" customHeight="1" x14ac:dyDescent="0.25">
      <c r="A191" s="128"/>
      <c r="B191" s="128"/>
      <c r="C191" s="128"/>
      <c r="D191" s="128"/>
      <c r="E191" s="126" t="str">
        <f t="shared" si="2"/>
        <v/>
      </c>
      <c r="F191">
        <f>SUMIF($B$11:B191,"withdraw",$C$11:C191)-SUMIFS($C$11:C191,$B$11:B191,"deposit",$D$11:D191,"reinvestment")</f>
        <v>0</v>
      </c>
    </row>
    <row r="192" spans="1:6" ht="29.1" customHeight="1" x14ac:dyDescent="0.25">
      <c r="A192" s="128"/>
      <c r="B192" s="128"/>
      <c r="C192" s="128"/>
      <c r="D192" s="128"/>
      <c r="E192" s="126" t="str">
        <f t="shared" si="2"/>
        <v/>
      </c>
      <c r="F192">
        <f>SUMIF($B$11:B192,"withdraw",$C$11:C192)-SUMIFS($C$11:C192,$B$11:B192,"deposit",$D$11:D192,"reinvestment")</f>
        <v>0</v>
      </c>
    </row>
    <row r="193" spans="1:6" ht="29.1" customHeight="1" x14ac:dyDescent="0.25">
      <c r="A193" s="128"/>
      <c r="B193" s="128"/>
      <c r="C193" s="128"/>
      <c r="D193" s="128"/>
      <c r="E193" s="126" t="str">
        <f t="shared" si="2"/>
        <v/>
      </c>
      <c r="F193">
        <f>SUMIF($B$11:B193,"withdraw",$C$11:C193)-SUMIFS($C$11:C193,$B$11:B193,"deposit",$D$11:D193,"reinvestment")</f>
        <v>0</v>
      </c>
    </row>
    <row r="194" spans="1:6" ht="29.1" customHeight="1" x14ac:dyDescent="0.25">
      <c r="A194" s="128"/>
      <c r="B194" s="128"/>
      <c r="C194" s="128"/>
      <c r="D194" s="128"/>
      <c r="E194" s="126" t="str">
        <f t="shared" si="2"/>
        <v/>
      </c>
      <c r="F194">
        <f>SUMIF($B$11:B194,"withdraw",$C$11:C194)-SUMIFS($C$11:C194,$B$11:B194,"deposit",$D$11:D194,"reinvestment")</f>
        <v>0</v>
      </c>
    </row>
    <row r="195" spans="1:6" ht="29.1" customHeight="1" x14ac:dyDescent="0.25">
      <c r="A195" s="128"/>
      <c r="B195" s="128"/>
      <c r="C195" s="128"/>
      <c r="D195" s="128"/>
      <c r="E195" s="126" t="str">
        <f t="shared" si="2"/>
        <v/>
      </c>
      <c r="F195">
        <f>SUMIF($B$11:B195,"withdraw",$C$11:C195)-SUMIFS($C$11:C195,$B$11:B195,"deposit",$D$11:D195,"reinvestment")</f>
        <v>0</v>
      </c>
    </row>
    <row r="196" spans="1:6" ht="29.1" customHeight="1" x14ac:dyDescent="0.25">
      <c r="A196" s="128"/>
      <c r="B196" s="128"/>
      <c r="C196" s="128"/>
      <c r="D196" s="128"/>
      <c r="E196" s="126" t="str">
        <f t="shared" si="2"/>
        <v/>
      </c>
      <c r="F196">
        <f>SUMIF($B$11:B196,"withdraw",$C$11:C196)-SUMIFS($C$11:C196,$B$11:B196,"deposit",$D$11:D196,"reinvestment")</f>
        <v>0</v>
      </c>
    </row>
    <row r="197" spans="1:6" ht="29.1" customHeight="1" x14ac:dyDescent="0.25">
      <c r="A197" s="128"/>
      <c r="B197" s="128"/>
      <c r="C197" s="128"/>
      <c r="D197" s="128"/>
      <c r="E197" s="126" t="str">
        <f t="shared" si="2"/>
        <v/>
      </c>
      <c r="F197">
        <f>SUMIF($B$11:B197,"withdraw",$C$11:C197)-SUMIFS($C$11:C197,$B$11:B197,"deposit",$D$11:D197,"reinvestment")</f>
        <v>0</v>
      </c>
    </row>
    <row r="198" spans="1:6" ht="29.1" customHeight="1" x14ac:dyDescent="0.25">
      <c r="A198" s="128"/>
      <c r="B198" s="128"/>
      <c r="C198" s="128"/>
      <c r="D198" s="128"/>
      <c r="E198" s="126" t="str">
        <f t="shared" si="2"/>
        <v/>
      </c>
      <c r="F198">
        <f>SUMIF($B$11:B198,"withdraw",$C$11:C198)-SUMIFS($C$11:C198,$B$11:B198,"deposit",$D$11:D198,"reinvestment")</f>
        <v>0</v>
      </c>
    </row>
    <row r="199" spans="1:6" ht="29.1" customHeight="1" x14ac:dyDescent="0.25">
      <c r="A199" s="128"/>
      <c r="B199" s="128"/>
      <c r="C199" s="128"/>
      <c r="D199" s="128"/>
      <c r="E199" s="126" t="str">
        <f t="shared" si="2"/>
        <v/>
      </c>
      <c r="F199">
        <f>SUMIF($B$11:B199,"withdraw",$C$11:C199)-SUMIFS($C$11:C199,$B$11:B199,"deposit",$D$11:D199,"reinvestment")</f>
        <v>0</v>
      </c>
    </row>
    <row r="200" spans="1:6" ht="29.1" customHeight="1" x14ac:dyDescent="0.25">
      <c r="A200" s="128"/>
      <c r="B200" s="128"/>
      <c r="C200" s="128"/>
      <c r="D200" s="128"/>
      <c r="E200" s="126" t="str">
        <f t="shared" si="2"/>
        <v/>
      </c>
      <c r="F200">
        <f>SUMIF($B$11:B200,"withdraw",$C$11:C200)-SUMIFS($C$11:C200,$B$11:B200,"deposit",$D$11:D200,"reinvestment")</f>
        <v>0</v>
      </c>
    </row>
    <row r="201" spans="1:6" ht="29.1" customHeight="1" x14ac:dyDescent="0.25">
      <c r="A201" s="128"/>
      <c r="B201" s="128"/>
      <c r="C201" s="128"/>
      <c r="D201" s="128"/>
      <c r="E201" s="126" t="str">
        <f t="shared" si="2"/>
        <v/>
      </c>
      <c r="F201">
        <f>SUMIF($B$11:B201,"withdraw",$C$11:C201)-SUMIFS($C$11:C201,$B$11:B201,"deposit",$D$11:D201,"reinvestment")</f>
        <v>0</v>
      </c>
    </row>
    <row r="202" spans="1:6" ht="29.1" customHeight="1" x14ac:dyDescent="0.25">
      <c r="A202" s="128"/>
      <c r="B202" s="128"/>
      <c r="C202" s="128"/>
      <c r="D202" s="128"/>
      <c r="E202" s="126" t="str">
        <f t="shared" si="2"/>
        <v/>
      </c>
      <c r="F202">
        <f>SUMIF($B$11:B202,"withdraw",$C$11:C202)-SUMIFS($C$11:C202,$B$11:B202,"deposit",$D$11:D202,"reinvestment")</f>
        <v>0</v>
      </c>
    </row>
    <row r="203" spans="1:6" ht="29.1" customHeight="1" x14ac:dyDescent="0.25">
      <c r="A203" s="128"/>
      <c r="B203" s="128"/>
      <c r="C203" s="128"/>
      <c r="D203" s="128"/>
      <c r="E203" s="126" t="str">
        <f t="shared" si="2"/>
        <v/>
      </c>
      <c r="F203">
        <f>SUMIF($B$11:B203,"withdraw",$C$11:C203)-SUMIFS($C$11:C203,$B$11:B203,"deposit",$D$11:D203,"reinvestment")</f>
        <v>0</v>
      </c>
    </row>
    <row r="204" spans="1:6" ht="29.1" customHeight="1" x14ac:dyDescent="0.25">
      <c r="A204" s="128"/>
      <c r="B204" s="128"/>
      <c r="C204" s="128"/>
      <c r="D204" s="128"/>
      <c r="E204" s="126" t="str">
        <f t="shared" si="2"/>
        <v/>
      </c>
      <c r="F204">
        <f>SUMIF($B$11:B204,"withdraw",$C$11:C204)-SUMIFS($C$11:C204,$B$11:B204,"deposit",$D$11:D204,"reinvestment")</f>
        <v>0</v>
      </c>
    </row>
    <row r="205" spans="1:6" ht="29.1" customHeight="1" x14ac:dyDescent="0.25">
      <c r="A205" s="128"/>
      <c r="B205" s="128"/>
      <c r="C205" s="128"/>
      <c r="D205" s="128"/>
      <c r="E205" s="126" t="str">
        <f t="shared" ref="E205:E268" si="3">IF(AND(C205&gt;F204,D205="reinvestment"),"You cannot reinvest more than is withdrawn and available.","")</f>
        <v/>
      </c>
      <c r="F205">
        <f>SUMIF($B$11:B205,"withdraw",$C$11:C205)-SUMIFS($C$11:C205,$B$11:B205,"deposit",$D$11:D205,"reinvestment")</f>
        <v>0</v>
      </c>
    </row>
    <row r="206" spans="1:6" ht="29.1" customHeight="1" x14ac:dyDescent="0.25">
      <c r="A206" s="128"/>
      <c r="B206" s="128"/>
      <c r="C206" s="128"/>
      <c r="D206" s="128"/>
      <c r="E206" s="126" t="str">
        <f t="shared" si="3"/>
        <v/>
      </c>
      <c r="F206">
        <f>SUMIF($B$11:B206,"withdraw",$C$11:C206)-SUMIFS($C$11:C206,$B$11:B206,"deposit",$D$11:D206,"reinvestment")</f>
        <v>0</v>
      </c>
    </row>
    <row r="207" spans="1:6" ht="29.1" customHeight="1" x14ac:dyDescent="0.25">
      <c r="A207" s="128"/>
      <c r="B207" s="128"/>
      <c r="C207" s="128"/>
      <c r="D207" s="128"/>
      <c r="E207" s="126" t="str">
        <f t="shared" si="3"/>
        <v/>
      </c>
      <c r="F207">
        <f>SUMIF($B$11:B207,"withdraw",$C$11:C207)-SUMIFS($C$11:C207,$B$11:B207,"deposit",$D$11:D207,"reinvestment")</f>
        <v>0</v>
      </c>
    </row>
    <row r="208" spans="1:6" ht="29.1" customHeight="1" x14ac:dyDescent="0.25">
      <c r="A208" s="128"/>
      <c r="B208" s="128"/>
      <c r="C208" s="128"/>
      <c r="D208" s="128"/>
      <c r="E208" s="126" t="str">
        <f t="shared" si="3"/>
        <v/>
      </c>
      <c r="F208">
        <f>SUMIF($B$11:B208,"withdraw",$C$11:C208)-SUMIFS($C$11:C208,$B$11:B208,"deposit",$D$11:D208,"reinvestment")</f>
        <v>0</v>
      </c>
    </row>
    <row r="209" spans="1:6" ht="29.1" customHeight="1" x14ac:dyDescent="0.25">
      <c r="A209" s="128"/>
      <c r="B209" s="128"/>
      <c r="C209" s="128"/>
      <c r="D209" s="128"/>
      <c r="E209" s="126" t="str">
        <f t="shared" si="3"/>
        <v/>
      </c>
      <c r="F209">
        <f>SUMIF($B$11:B209,"withdraw",$C$11:C209)-SUMIFS($C$11:C209,$B$11:B209,"deposit",$D$11:D209,"reinvestment")</f>
        <v>0</v>
      </c>
    </row>
    <row r="210" spans="1:6" ht="29.1" customHeight="1" x14ac:dyDescent="0.25">
      <c r="A210" s="128"/>
      <c r="B210" s="128"/>
      <c r="C210" s="128"/>
      <c r="D210" s="128"/>
      <c r="E210" s="126" t="str">
        <f t="shared" si="3"/>
        <v/>
      </c>
      <c r="F210">
        <f>SUMIF($B$11:B210,"withdraw",$C$11:C210)-SUMIFS($C$11:C210,$B$11:B210,"deposit",$D$11:D210,"reinvestment")</f>
        <v>0</v>
      </c>
    </row>
    <row r="211" spans="1:6" ht="29.1" customHeight="1" x14ac:dyDescent="0.25">
      <c r="A211" s="128"/>
      <c r="B211" s="128"/>
      <c r="C211" s="128"/>
      <c r="D211" s="128"/>
      <c r="E211" s="126" t="str">
        <f t="shared" si="3"/>
        <v/>
      </c>
      <c r="F211">
        <f>SUMIF($B$11:B211,"withdraw",$C$11:C211)-SUMIFS($C$11:C211,$B$11:B211,"deposit",$D$11:D211,"reinvestment")</f>
        <v>0</v>
      </c>
    </row>
    <row r="212" spans="1:6" ht="29.1" customHeight="1" x14ac:dyDescent="0.25">
      <c r="A212" s="128"/>
      <c r="B212" s="128"/>
      <c r="C212" s="128"/>
      <c r="D212" s="128"/>
      <c r="E212" s="126" t="str">
        <f t="shared" si="3"/>
        <v/>
      </c>
      <c r="F212">
        <f>SUMIF($B$11:B212,"withdraw",$C$11:C212)-SUMIFS($C$11:C212,$B$11:B212,"deposit",$D$11:D212,"reinvestment")</f>
        <v>0</v>
      </c>
    </row>
    <row r="213" spans="1:6" ht="29.1" customHeight="1" x14ac:dyDescent="0.25">
      <c r="A213" s="128"/>
      <c r="B213" s="128"/>
      <c r="C213" s="128"/>
      <c r="D213" s="128"/>
      <c r="E213" s="126" t="str">
        <f t="shared" si="3"/>
        <v/>
      </c>
      <c r="F213">
        <f>SUMIF($B$11:B213,"withdraw",$C$11:C213)-SUMIFS($C$11:C213,$B$11:B213,"deposit",$D$11:D213,"reinvestment")</f>
        <v>0</v>
      </c>
    </row>
    <row r="214" spans="1:6" ht="29.1" customHeight="1" x14ac:dyDescent="0.25">
      <c r="A214" s="128"/>
      <c r="B214" s="128"/>
      <c r="C214" s="128"/>
      <c r="D214" s="128"/>
      <c r="E214" s="126" t="str">
        <f t="shared" si="3"/>
        <v/>
      </c>
      <c r="F214">
        <f>SUMIF($B$11:B214,"withdraw",$C$11:C214)-SUMIFS($C$11:C214,$B$11:B214,"deposit",$D$11:D214,"reinvestment")</f>
        <v>0</v>
      </c>
    </row>
    <row r="215" spans="1:6" ht="29.1" customHeight="1" x14ac:dyDescent="0.25">
      <c r="A215" s="128"/>
      <c r="B215" s="128"/>
      <c r="C215" s="128"/>
      <c r="D215" s="128"/>
      <c r="E215" s="126" t="str">
        <f t="shared" si="3"/>
        <v/>
      </c>
      <c r="F215">
        <f>SUMIF($B$11:B215,"withdraw",$C$11:C215)-SUMIFS($C$11:C215,$B$11:B215,"deposit",$D$11:D215,"reinvestment")</f>
        <v>0</v>
      </c>
    </row>
    <row r="216" spans="1:6" ht="29.1" customHeight="1" x14ac:dyDescent="0.25">
      <c r="A216" s="128"/>
      <c r="B216" s="128"/>
      <c r="C216" s="128"/>
      <c r="D216" s="128"/>
      <c r="E216" s="126" t="str">
        <f t="shared" si="3"/>
        <v/>
      </c>
      <c r="F216">
        <f>SUMIF($B$11:B216,"withdraw",$C$11:C216)-SUMIFS($C$11:C216,$B$11:B216,"deposit",$D$11:D216,"reinvestment")</f>
        <v>0</v>
      </c>
    </row>
    <row r="217" spans="1:6" ht="29.1" customHeight="1" x14ac:dyDescent="0.25">
      <c r="A217" s="128"/>
      <c r="B217" s="128"/>
      <c r="C217" s="128"/>
      <c r="D217" s="128"/>
      <c r="E217" s="126" t="str">
        <f t="shared" si="3"/>
        <v/>
      </c>
      <c r="F217">
        <f>SUMIF($B$11:B217,"withdraw",$C$11:C217)-SUMIFS($C$11:C217,$B$11:B217,"deposit",$D$11:D217,"reinvestment")</f>
        <v>0</v>
      </c>
    </row>
    <row r="218" spans="1:6" ht="29.1" customHeight="1" x14ac:dyDescent="0.25">
      <c r="A218" s="128"/>
      <c r="B218" s="128"/>
      <c r="C218" s="128"/>
      <c r="D218" s="128"/>
      <c r="E218" s="126" t="str">
        <f t="shared" si="3"/>
        <v/>
      </c>
      <c r="F218">
        <f>SUMIF($B$11:B218,"withdraw",$C$11:C218)-SUMIFS($C$11:C218,$B$11:B218,"deposit",$D$11:D218,"reinvestment")</f>
        <v>0</v>
      </c>
    </row>
    <row r="219" spans="1:6" ht="29.1" customHeight="1" x14ac:dyDescent="0.25">
      <c r="A219" s="128"/>
      <c r="B219" s="128"/>
      <c r="C219" s="128"/>
      <c r="D219" s="128"/>
      <c r="E219" s="126" t="str">
        <f t="shared" si="3"/>
        <v/>
      </c>
      <c r="F219">
        <f>SUMIF($B$11:B219,"withdraw",$C$11:C219)-SUMIFS($C$11:C219,$B$11:B219,"deposit",$D$11:D219,"reinvestment")</f>
        <v>0</v>
      </c>
    </row>
    <row r="220" spans="1:6" ht="29.1" customHeight="1" x14ac:dyDescent="0.25">
      <c r="A220" s="128"/>
      <c r="B220" s="128"/>
      <c r="C220" s="128"/>
      <c r="D220" s="128"/>
      <c r="E220" s="126" t="str">
        <f t="shared" si="3"/>
        <v/>
      </c>
      <c r="F220">
        <f>SUMIF($B$11:B220,"withdraw",$C$11:C220)-SUMIFS($C$11:C220,$B$11:B220,"deposit",$D$11:D220,"reinvestment")</f>
        <v>0</v>
      </c>
    </row>
    <row r="221" spans="1:6" ht="29.1" customHeight="1" x14ac:dyDescent="0.25">
      <c r="A221" s="128"/>
      <c r="B221" s="128"/>
      <c r="C221" s="128"/>
      <c r="D221" s="128"/>
      <c r="E221" s="126" t="str">
        <f t="shared" si="3"/>
        <v/>
      </c>
      <c r="F221">
        <f>SUMIF($B$11:B221,"withdraw",$C$11:C221)-SUMIFS($C$11:C221,$B$11:B221,"deposit",$D$11:D221,"reinvestment")</f>
        <v>0</v>
      </c>
    </row>
    <row r="222" spans="1:6" ht="29.1" customHeight="1" x14ac:dyDescent="0.25">
      <c r="A222" s="128"/>
      <c r="B222" s="128"/>
      <c r="C222" s="128"/>
      <c r="D222" s="128"/>
      <c r="E222" s="126" t="str">
        <f t="shared" si="3"/>
        <v/>
      </c>
      <c r="F222">
        <f>SUMIF($B$11:B222,"withdraw",$C$11:C222)-SUMIFS($C$11:C222,$B$11:B222,"deposit",$D$11:D222,"reinvestment")</f>
        <v>0</v>
      </c>
    </row>
    <row r="223" spans="1:6" ht="29.1" customHeight="1" x14ac:dyDescent="0.25">
      <c r="A223" s="128"/>
      <c r="B223" s="128"/>
      <c r="C223" s="128"/>
      <c r="D223" s="128"/>
      <c r="E223" s="126" t="str">
        <f t="shared" si="3"/>
        <v/>
      </c>
      <c r="F223">
        <f>SUMIF($B$11:B223,"withdraw",$C$11:C223)-SUMIFS($C$11:C223,$B$11:B223,"deposit",$D$11:D223,"reinvestment")</f>
        <v>0</v>
      </c>
    </row>
    <row r="224" spans="1:6" ht="29.1" customHeight="1" x14ac:dyDescent="0.25">
      <c r="A224" s="128"/>
      <c r="B224" s="128"/>
      <c r="C224" s="128"/>
      <c r="D224" s="128"/>
      <c r="E224" s="126" t="str">
        <f t="shared" si="3"/>
        <v/>
      </c>
      <c r="F224">
        <f>SUMIF($B$11:B224,"withdraw",$C$11:C224)-SUMIFS($C$11:C224,$B$11:B224,"deposit",$D$11:D224,"reinvestment")</f>
        <v>0</v>
      </c>
    </row>
    <row r="225" spans="1:6" ht="29.1" customHeight="1" x14ac:dyDescent="0.25">
      <c r="A225" s="128"/>
      <c r="B225" s="128"/>
      <c r="C225" s="128"/>
      <c r="D225" s="128"/>
      <c r="E225" s="126" t="str">
        <f t="shared" si="3"/>
        <v/>
      </c>
      <c r="F225">
        <f>SUMIF($B$11:B225,"withdraw",$C$11:C225)-SUMIFS($C$11:C225,$B$11:B225,"deposit",$D$11:D225,"reinvestment")</f>
        <v>0</v>
      </c>
    </row>
    <row r="226" spans="1:6" ht="29.1" customHeight="1" x14ac:dyDescent="0.25">
      <c r="A226" s="128"/>
      <c r="B226" s="128"/>
      <c r="C226" s="128"/>
      <c r="D226" s="128"/>
      <c r="E226" s="126" t="str">
        <f t="shared" si="3"/>
        <v/>
      </c>
      <c r="F226">
        <f>SUMIF($B$11:B226,"withdraw",$C$11:C226)-SUMIFS($C$11:C226,$B$11:B226,"deposit",$D$11:D226,"reinvestment")</f>
        <v>0</v>
      </c>
    </row>
    <row r="227" spans="1:6" ht="29.1" customHeight="1" x14ac:dyDescent="0.25">
      <c r="A227" s="128"/>
      <c r="B227" s="128"/>
      <c r="C227" s="128"/>
      <c r="D227" s="128"/>
      <c r="E227" s="126" t="str">
        <f t="shared" si="3"/>
        <v/>
      </c>
      <c r="F227">
        <f>SUMIF($B$11:B227,"withdraw",$C$11:C227)-SUMIFS($C$11:C227,$B$11:B227,"deposit",$D$11:D227,"reinvestment")</f>
        <v>0</v>
      </c>
    </row>
    <row r="228" spans="1:6" ht="29.1" customHeight="1" x14ac:dyDescent="0.25">
      <c r="A228" s="128"/>
      <c r="B228" s="128"/>
      <c r="C228" s="128"/>
      <c r="D228" s="128"/>
      <c r="E228" s="126" t="str">
        <f t="shared" si="3"/>
        <v/>
      </c>
      <c r="F228">
        <f>SUMIF($B$11:B228,"withdraw",$C$11:C228)-SUMIFS($C$11:C228,$B$11:B228,"deposit",$D$11:D228,"reinvestment")</f>
        <v>0</v>
      </c>
    </row>
    <row r="229" spans="1:6" ht="29.1" customHeight="1" x14ac:dyDescent="0.25">
      <c r="A229" s="128"/>
      <c r="B229" s="128"/>
      <c r="C229" s="128"/>
      <c r="D229" s="128"/>
      <c r="E229" s="126" t="str">
        <f t="shared" si="3"/>
        <v/>
      </c>
      <c r="F229">
        <f>SUMIF($B$11:B229,"withdraw",$C$11:C229)-SUMIFS($C$11:C229,$B$11:B229,"deposit",$D$11:D229,"reinvestment")</f>
        <v>0</v>
      </c>
    </row>
    <row r="230" spans="1:6" ht="29.1" customHeight="1" x14ac:dyDescent="0.25">
      <c r="A230" s="128"/>
      <c r="B230" s="128"/>
      <c r="C230" s="128"/>
      <c r="D230" s="128"/>
      <c r="E230" s="126" t="str">
        <f t="shared" si="3"/>
        <v/>
      </c>
      <c r="F230">
        <f>SUMIF($B$11:B230,"withdraw",$C$11:C230)-SUMIFS($C$11:C230,$B$11:B230,"deposit",$D$11:D230,"reinvestment")</f>
        <v>0</v>
      </c>
    </row>
    <row r="231" spans="1:6" ht="29.1" customHeight="1" x14ac:dyDescent="0.25">
      <c r="A231" s="128"/>
      <c r="B231" s="128"/>
      <c r="C231" s="128"/>
      <c r="D231" s="128"/>
      <c r="E231" s="126" t="str">
        <f t="shared" si="3"/>
        <v/>
      </c>
      <c r="F231">
        <f>SUMIF($B$11:B231,"withdraw",$C$11:C231)-SUMIFS($C$11:C231,$B$11:B231,"deposit",$D$11:D231,"reinvestment")</f>
        <v>0</v>
      </c>
    </row>
    <row r="232" spans="1:6" ht="29.1" customHeight="1" x14ac:dyDescent="0.25">
      <c r="A232" s="128"/>
      <c r="B232" s="128"/>
      <c r="C232" s="128"/>
      <c r="D232" s="128"/>
      <c r="E232" s="126" t="str">
        <f t="shared" si="3"/>
        <v/>
      </c>
      <c r="F232">
        <f>SUMIF($B$11:B232,"withdraw",$C$11:C232)-SUMIFS($C$11:C232,$B$11:B232,"deposit",$D$11:D232,"reinvestment")</f>
        <v>0</v>
      </c>
    </row>
    <row r="233" spans="1:6" ht="29.1" customHeight="1" x14ac:dyDescent="0.25">
      <c r="A233" s="128"/>
      <c r="B233" s="128"/>
      <c r="C233" s="128"/>
      <c r="D233" s="128"/>
      <c r="E233" s="126" t="str">
        <f t="shared" si="3"/>
        <v/>
      </c>
      <c r="F233">
        <f>SUMIF($B$11:B233,"withdraw",$C$11:C233)-SUMIFS($C$11:C233,$B$11:B233,"deposit",$D$11:D233,"reinvestment")</f>
        <v>0</v>
      </c>
    </row>
    <row r="234" spans="1:6" ht="29.1" customHeight="1" x14ac:dyDescent="0.25">
      <c r="A234" s="128"/>
      <c r="B234" s="128"/>
      <c r="C234" s="128"/>
      <c r="D234" s="128"/>
      <c r="E234" s="126" t="str">
        <f t="shared" si="3"/>
        <v/>
      </c>
      <c r="F234">
        <f>SUMIF($B$11:B234,"withdraw",$C$11:C234)-SUMIFS($C$11:C234,$B$11:B234,"deposit",$D$11:D234,"reinvestment")</f>
        <v>0</v>
      </c>
    </row>
    <row r="235" spans="1:6" ht="29.1" customHeight="1" x14ac:dyDescent="0.25">
      <c r="A235" s="128"/>
      <c r="B235" s="128"/>
      <c r="C235" s="128"/>
      <c r="D235" s="128"/>
      <c r="E235" s="126" t="str">
        <f t="shared" si="3"/>
        <v/>
      </c>
      <c r="F235">
        <f>SUMIF($B$11:B235,"withdraw",$C$11:C235)-SUMIFS($C$11:C235,$B$11:B235,"deposit",$D$11:D235,"reinvestment")</f>
        <v>0</v>
      </c>
    </row>
    <row r="236" spans="1:6" ht="29.1" customHeight="1" x14ac:dyDescent="0.25">
      <c r="A236" s="128"/>
      <c r="B236" s="128"/>
      <c r="C236" s="128"/>
      <c r="D236" s="128"/>
      <c r="E236" s="126" t="str">
        <f t="shared" si="3"/>
        <v/>
      </c>
      <c r="F236">
        <f>SUMIF($B$11:B236,"withdraw",$C$11:C236)-SUMIFS($C$11:C236,$B$11:B236,"deposit",$D$11:D236,"reinvestment")</f>
        <v>0</v>
      </c>
    </row>
    <row r="237" spans="1:6" ht="29.1" customHeight="1" x14ac:dyDescent="0.25">
      <c r="A237" s="128"/>
      <c r="B237" s="128"/>
      <c r="C237" s="128"/>
      <c r="D237" s="128"/>
      <c r="E237" s="126" t="str">
        <f t="shared" si="3"/>
        <v/>
      </c>
      <c r="F237">
        <f>SUMIF($B$11:B237,"withdraw",$C$11:C237)-SUMIFS($C$11:C237,$B$11:B237,"deposit",$D$11:D237,"reinvestment")</f>
        <v>0</v>
      </c>
    </row>
    <row r="238" spans="1:6" ht="29.1" customHeight="1" x14ac:dyDescent="0.25">
      <c r="A238" s="128"/>
      <c r="B238" s="128"/>
      <c r="C238" s="128"/>
      <c r="D238" s="128"/>
      <c r="E238" s="126" t="str">
        <f t="shared" si="3"/>
        <v/>
      </c>
      <c r="F238">
        <f>SUMIF($B$11:B238,"withdraw",$C$11:C238)-SUMIFS($C$11:C238,$B$11:B238,"deposit",$D$11:D238,"reinvestment")</f>
        <v>0</v>
      </c>
    </row>
    <row r="239" spans="1:6" ht="29.1" customHeight="1" x14ac:dyDescent="0.25">
      <c r="A239" s="128"/>
      <c r="B239" s="128"/>
      <c r="C239" s="128"/>
      <c r="D239" s="128"/>
      <c r="E239" s="126" t="str">
        <f t="shared" si="3"/>
        <v/>
      </c>
      <c r="F239">
        <f>SUMIF($B$11:B239,"withdraw",$C$11:C239)-SUMIFS($C$11:C239,$B$11:B239,"deposit",$D$11:D239,"reinvestment")</f>
        <v>0</v>
      </c>
    </row>
    <row r="240" spans="1:6" ht="29.1" customHeight="1" x14ac:dyDescent="0.25">
      <c r="A240" s="128"/>
      <c r="B240" s="128"/>
      <c r="C240" s="128"/>
      <c r="D240" s="128"/>
      <c r="E240" s="126" t="str">
        <f t="shared" si="3"/>
        <v/>
      </c>
      <c r="F240">
        <f>SUMIF($B$11:B240,"withdraw",$C$11:C240)-SUMIFS($C$11:C240,$B$11:B240,"deposit",$D$11:D240,"reinvestment")</f>
        <v>0</v>
      </c>
    </row>
    <row r="241" spans="1:6" ht="29.1" customHeight="1" x14ac:dyDescent="0.25">
      <c r="A241" s="128"/>
      <c r="B241" s="128"/>
      <c r="C241" s="128"/>
      <c r="D241" s="128"/>
      <c r="E241" s="126" t="str">
        <f t="shared" si="3"/>
        <v/>
      </c>
      <c r="F241">
        <f>SUMIF($B$11:B241,"withdraw",$C$11:C241)-SUMIFS($C$11:C241,$B$11:B241,"deposit",$D$11:D241,"reinvestment")</f>
        <v>0</v>
      </c>
    </row>
    <row r="242" spans="1:6" ht="29.1" customHeight="1" x14ac:dyDescent="0.25">
      <c r="A242" s="128"/>
      <c r="B242" s="128"/>
      <c r="C242" s="128"/>
      <c r="D242" s="128"/>
      <c r="E242" s="126" t="str">
        <f t="shared" si="3"/>
        <v/>
      </c>
      <c r="F242">
        <f>SUMIF($B$11:B242,"withdraw",$C$11:C242)-SUMIFS($C$11:C242,$B$11:B242,"deposit",$D$11:D242,"reinvestment")</f>
        <v>0</v>
      </c>
    </row>
    <row r="243" spans="1:6" ht="29.1" customHeight="1" x14ac:dyDescent="0.25">
      <c r="A243" s="128"/>
      <c r="B243" s="128"/>
      <c r="C243" s="128"/>
      <c r="D243" s="128"/>
      <c r="E243" s="126" t="str">
        <f t="shared" si="3"/>
        <v/>
      </c>
      <c r="F243">
        <f>SUMIF($B$11:B243,"withdraw",$C$11:C243)-SUMIFS($C$11:C243,$B$11:B243,"deposit",$D$11:D243,"reinvestment")</f>
        <v>0</v>
      </c>
    </row>
    <row r="244" spans="1:6" ht="29.1" customHeight="1" x14ac:dyDescent="0.25">
      <c r="A244" s="128"/>
      <c r="B244" s="128"/>
      <c r="C244" s="128"/>
      <c r="D244" s="128"/>
      <c r="E244" s="126" t="str">
        <f t="shared" si="3"/>
        <v/>
      </c>
      <c r="F244">
        <f>SUMIF($B$11:B244,"withdraw",$C$11:C244)-SUMIFS($C$11:C244,$B$11:B244,"deposit",$D$11:D244,"reinvestment")</f>
        <v>0</v>
      </c>
    </row>
    <row r="245" spans="1:6" ht="29.1" customHeight="1" x14ac:dyDescent="0.25">
      <c r="A245" s="128"/>
      <c r="B245" s="128"/>
      <c r="C245" s="128"/>
      <c r="D245" s="128"/>
      <c r="E245" s="126" t="str">
        <f t="shared" si="3"/>
        <v/>
      </c>
      <c r="F245">
        <f>SUMIF($B$11:B245,"withdraw",$C$11:C245)-SUMIFS($C$11:C245,$B$11:B245,"deposit",$D$11:D245,"reinvestment")</f>
        <v>0</v>
      </c>
    </row>
    <row r="246" spans="1:6" ht="29.1" customHeight="1" x14ac:dyDescent="0.25">
      <c r="A246" s="128"/>
      <c r="B246" s="128"/>
      <c r="C246" s="128"/>
      <c r="D246" s="128"/>
      <c r="E246" s="126" t="str">
        <f t="shared" si="3"/>
        <v/>
      </c>
      <c r="F246">
        <f>SUMIF($B$11:B246,"withdraw",$C$11:C246)-SUMIFS($C$11:C246,$B$11:B246,"deposit",$D$11:D246,"reinvestment")</f>
        <v>0</v>
      </c>
    </row>
    <row r="247" spans="1:6" ht="29.1" customHeight="1" x14ac:dyDescent="0.25">
      <c r="A247" s="128"/>
      <c r="B247" s="128"/>
      <c r="C247" s="128"/>
      <c r="D247" s="128"/>
      <c r="E247" s="126" t="str">
        <f t="shared" si="3"/>
        <v/>
      </c>
      <c r="F247">
        <f>SUMIF($B$11:B247,"withdraw",$C$11:C247)-SUMIFS($C$11:C247,$B$11:B247,"deposit",$D$11:D247,"reinvestment")</f>
        <v>0</v>
      </c>
    </row>
    <row r="248" spans="1:6" ht="29.1" customHeight="1" x14ac:dyDescent="0.25">
      <c r="A248" s="128"/>
      <c r="B248" s="128"/>
      <c r="C248" s="128"/>
      <c r="D248" s="128"/>
      <c r="E248" s="126" t="str">
        <f t="shared" si="3"/>
        <v/>
      </c>
      <c r="F248">
        <f>SUMIF($B$11:B248,"withdraw",$C$11:C248)-SUMIFS($C$11:C248,$B$11:B248,"deposit",$D$11:D248,"reinvestment")</f>
        <v>0</v>
      </c>
    </row>
    <row r="249" spans="1:6" ht="29.1" customHeight="1" x14ac:dyDescent="0.25">
      <c r="A249" s="128"/>
      <c r="B249" s="128"/>
      <c r="C249" s="128"/>
      <c r="D249" s="128"/>
      <c r="E249" s="126" t="str">
        <f t="shared" si="3"/>
        <v/>
      </c>
      <c r="F249">
        <f>SUMIF($B$11:B249,"withdraw",$C$11:C249)-SUMIFS($C$11:C249,$B$11:B249,"deposit",$D$11:D249,"reinvestment")</f>
        <v>0</v>
      </c>
    </row>
    <row r="250" spans="1:6" ht="29.1" customHeight="1" x14ac:dyDescent="0.25">
      <c r="A250" s="128"/>
      <c r="B250" s="128"/>
      <c r="C250" s="128"/>
      <c r="D250" s="128"/>
      <c r="E250" s="126" t="str">
        <f t="shared" si="3"/>
        <v/>
      </c>
      <c r="F250">
        <f>SUMIF($B$11:B250,"withdraw",$C$11:C250)-SUMIFS($C$11:C250,$B$11:B250,"deposit",$D$11:D250,"reinvestment")</f>
        <v>0</v>
      </c>
    </row>
    <row r="251" spans="1:6" ht="29.1" customHeight="1" x14ac:dyDescent="0.25">
      <c r="A251" s="128"/>
      <c r="B251" s="128"/>
      <c r="C251" s="128"/>
      <c r="D251" s="128"/>
      <c r="E251" s="126" t="str">
        <f t="shared" si="3"/>
        <v/>
      </c>
      <c r="F251">
        <f>SUMIF($B$11:B251,"withdraw",$C$11:C251)-SUMIFS($C$11:C251,$B$11:B251,"deposit",$D$11:D251,"reinvestment")</f>
        <v>0</v>
      </c>
    </row>
    <row r="252" spans="1:6" ht="29.1" customHeight="1" x14ac:dyDescent="0.25">
      <c r="A252" s="128"/>
      <c r="B252" s="128"/>
      <c r="C252" s="128"/>
      <c r="D252" s="128"/>
      <c r="E252" s="126" t="str">
        <f t="shared" si="3"/>
        <v/>
      </c>
      <c r="F252">
        <f>SUMIF($B$11:B252,"withdraw",$C$11:C252)-SUMIFS($C$11:C252,$B$11:B252,"deposit",$D$11:D252,"reinvestment")</f>
        <v>0</v>
      </c>
    </row>
    <row r="253" spans="1:6" ht="29.1" customHeight="1" x14ac:dyDescent="0.25">
      <c r="A253" s="128"/>
      <c r="B253" s="128"/>
      <c r="C253" s="128"/>
      <c r="D253" s="128"/>
      <c r="E253" s="126" t="str">
        <f t="shared" si="3"/>
        <v/>
      </c>
      <c r="F253">
        <f>SUMIF($B$11:B253,"withdraw",$C$11:C253)-SUMIFS($C$11:C253,$B$11:B253,"deposit",$D$11:D253,"reinvestment")</f>
        <v>0</v>
      </c>
    </row>
    <row r="254" spans="1:6" ht="29.1" customHeight="1" x14ac:dyDescent="0.25">
      <c r="A254" s="128"/>
      <c r="B254" s="128"/>
      <c r="C254" s="128"/>
      <c r="D254" s="128"/>
      <c r="E254" s="126" t="str">
        <f t="shared" si="3"/>
        <v/>
      </c>
      <c r="F254">
        <f>SUMIF($B$11:B254,"withdraw",$C$11:C254)-SUMIFS($C$11:C254,$B$11:B254,"deposit",$D$11:D254,"reinvestment")</f>
        <v>0</v>
      </c>
    </row>
    <row r="255" spans="1:6" ht="29.1" customHeight="1" x14ac:dyDescent="0.25">
      <c r="A255" s="128"/>
      <c r="B255" s="128"/>
      <c r="C255" s="128"/>
      <c r="D255" s="128"/>
      <c r="E255" s="126" t="str">
        <f t="shared" si="3"/>
        <v/>
      </c>
      <c r="F255">
        <f>SUMIF($B$11:B255,"withdraw",$C$11:C255)-SUMIFS($C$11:C255,$B$11:B255,"deposit",$D$11:D255,"reinvestment")</f>
        <v>0</v>
      </c>
    </row>
    <row r="256" spans="1:6" ht="29.1" customHeight="1" x14ac:dyDescent="0.25">
      <c r="A256" s="128"/>
      <c r="B256" s="128"/>
      <c r="C256" s="128"/>
      <c r="D256" s="128"/>
      <c r="E256" s="126" t="str">
        <f t="shared" si="3"/>
        <v/>
      </c>
      <c r="F256">
        <f>SUMIF($B$11:B256,"withdraw",$C$11:C256)-SUMIFS($C$11:C256,$B$11:B256,"deposit",$D$11:D256,"reinvestment")</f>
        <v>0</v>
      </c>
    </row>
    <row r="257" spans="1:6" ht="29.1" customHeight="1" x14ac:dyDescent="0.25">
      <c r="A257" s="128"/>
      <c r="B257" s="128"/>
      <c r="C257" s="128"/>
      <c r="D257" s="128"/>
      <c r="E257" s="126" t="str">
        <f t="shared" si="3"/>
        <v/>
      </c>
      <c r="F257">
        <f>SUMIF($B$11:B257,"withdraw",$C$11:C257)-SUMIFS($C$11:C257,$B$11:B257,"deposit",$D$11:D257,"reinvestment")</f>
        <v>0</v>
      </c>
    </row>
    <row r="258" spans="1:6" ht="29.1" customHeight="1" x14ac:dyDescent="0.25">
      <c r="A258" s="128"/>
      <c r="B258" s="128"/>
      <c r="C258" s="128"/>
      <c r="D258" s="128"/>
      <c r="E258" s="126" t="str">
        <f t="shared" si="3"/>
        <v/>
      </c>
      <c r="F258">
        <f>SUMIF($B$11:B258,"withdraw",$C$11:C258)-SUMIFS($C$11:C258,$B$11:B258,"deposit",$D$11:D258,"reinvestment")</f>
        <v>0</v>
      </c>
    </row>
    <row r="259" spans="1:6" ht="29.1" customHeight="1" x14ac:dyDescent="0.25">
      <c r="A259" s="128"/>
      <c r="B259" s="128"/>
      <c r="C259" s="128"/>
      <c r="D259" s="128"/>
      <c r="E259" s="126" t="str">
        <f t="shared" si="3"/>
        <v/>
      </c>
      <c r="F259">
        <f>SUMIF($B$11:B259,"withdraw",$C$11:C259)-SUMIFS($C$11:C259,$B$11:B259,"deposit",$D$11:D259,"reinvestment")</f>
        <v>0</v>
      </c>
    </row>
    <row r="260" spans="1:6" ht="29.1" customHeight="1" x14ac:dyDescent="0.25">
      <c r="A260" s="128"/>
      <c r="B260" s="128"/>
      <c r="C260" s="128"/>
      <c r="D260" s="128"/>
      <c r="E260" s="126" t="str">
        <f t="shared" si="3"/>
        <v/>
      </c>
      <c r="F260">
        <f>SUMIF($B$11:B260,"withdraw",$C$11:C260)-SUMIFS($C$11:C260,$B$11:B260,"deposit",$D$11:D260,"reinvestment")</f>
        <v>0</v>
      </c>
    </row>
    <row r="261" spans="1:6" ht="29.1" customHeight="1" x14ac:dyDescent="0.25">
      <c r="A261" s="128"/>
      <c r="B261" s="128"/>
      <c r="C261" s="128"/>
      <c r="D261" s="128"/>
      <c r="E261" s="126" t="str">
        <f t="shared" si="3"/>
        <v/>
      </c>
      <c r="F261">
        <f>SUMIF($B$11:B261,"withdraw",$C$11:C261)-SUMIFS($C$11:C261,$B$11:B261,"deposit",$D$11:D261,"reinvestment")</f>
        <v>0</v>
      </c>
    </row>
    <row r="262" spans="1:6" ht="29.1" customHeight="1" x14ac:dyDescent="0.25">
      <c r="A262" s="128"/>
      <c r="B262" s="128"/>
      <c r="C262" s="128"/>
      <c r="D262" s="128"/>
      <c r="E262" s="126" t="str">
        <f t="shared" si="3"/>
        <v/>
      </c>
      <c r="F262">
        <f>SUMIF($B$11:B262,"withdraw",$C$11:C262)-SUMIFS($C$11:C262,$B$11:B262,"deposit",$D$11:D262,"reinvestment")</f>
        <v>0</v>
      </c>
    </row>
    <row r="263" spans="1:6" ht="29.1" customHeight="1" x14ac:dyDescent="0.25">
      <c r="A263" s="128"/>
      <c r="B263" s="128"/>
      <c r="C263" s="128"/>
      <c r="D263" s="128"/>
      <c r="E263" s="126" t="str">
        <f t="shared" si="3"/>
        <v/>
      </c>
      <c r="F263">
        <f>SUMIF($B$11:B263,"withdraw",$C$11:C263)-SUMIFS($C$11:C263,$B$11:B263,"deposit",$D$11:D263,"reinvestment")</f>
        <v>0</v>
      </c>
    </row>
    <row r="264" spans="1:6" ht="29.1" customHeight="1" x14ac:dyDescent="0.25">
      <c r="A264" s="128"/>
      <c r="B264" s="128"/>
      <c r="C264" s="128"/>
      <c r="D264" s="128"/>
      <c r="E264" s="126" t="str">
        <f t="shared" si="3"/>
        <v/>
      </c>
      <c r="F264">
        <f>SUMIF($B$11:B264,"withdraw",$C$11:C264)-SUMIFS($C$11:C264,$B$11:B264,"deposit",$D$11:D264,"reinvestment")</f>
        <v>0</v>
      </c>
    </row>
    <row r="265" spans="1:6" ht="29.1" customHeight="1" x14ac:dyDescent="0.25">
      <c r="A265" s="128"/>
      <c r="B265" s="128"/>
      <c r="C265" s="128"/>
      <c r="D265" s="128"/>
      <c r="E265" s="126" t="str">
        <f t="shared" si="3"/>
        <v/>
      </c>
      <c r="F265">
        <f>SUMIF($B$11:B265,"withdraw",$C$11:C265)-SUMIFS($C$11:C265,$B$11:B265,"deposit",$D$11:D265,"reinvestment")</f>
        <v>0</v>
      </c>
    </row>
    <row r="266" spans="1:6" ht="29.1" customHeight="1" x14ac:dyDescent="0.25">
      <c r="A266" s="128"/>
      <c r="B266" s="128"/>
      <c r="C266" s="128"/>
      <c r="D266" s="128"/>
      <c r="E266" s="126" t="str">
        <f t="shared" si="3"/>
        <v/>
      </c>
      <c r="F266">
        <f>SUMIF($B$11:B266,"withdraw",$C$11:C266)-SUMIFS($C$11:C266,$B$11:B266,"deposit",$D$11:D266,"reinvestment")</f>
        <v>0</v>
      </c>
    </row>
    <row r="267" spans="1:6" ht="29.1" customHeight="1" x14ac:dyDescent="0.25">
      <c r="A267" s="128"/>
      <c r="B267" s="128"/>
      <c r="C267" s="128"/>
      <c r="D267" s="128"/>
      <c r="E267" s="126" t="str">
        <f t="shared" si="3"/>
        <v/>
      </c>
      <c r="F267">
        <f>SUMIF($B$11:B267,"withdraw",$C$11:C267)-SUMIFS($C$11:C267,$B$11:B267,"deposit",$D$11:D267,"reinvestment")</f>
        <v>0</v>
      </c>
    </row>
    <row r="268" spans="1:6" ht="29.1" customHeight="1" x14ac:dyDescent="0.25">
      <c r="A268" s="128"/>
      <c r="B268" s="128"/>
      <c r="C268" s="128"/>
      <c r="D268" s="128"/>
      <c r="E268" s="126" t="str">
        <f t="shared" si="3"/>
        <v/>
      </c>
      <c r="F268">
        <f>SUMIF($B$11:B268,"withdraw",$C$11:C268)-SUMIFS($C$11:C268,$B$11:B268,"deposit",$D$11:D268,"reinvestment")</f>
        <v>0</v>
      </c>
    </row>
    <row r="269" spans="1:6" ht="29.1" customHeight="1" x14ac:dyDescent="0.25">
      <c r="A269" s="128"/>
      <c r="B269" s="128"/>
      <c r="C269" s="128"/>
      <c r="D269" s="128"/>
      <c r="E269" s="126" t="str">
        <f t="shared" ref="E269:E332" si="4">IF(AND(C269&gt;F268,D269="reinvestment"),"You cannot reinvest more than is withdrawn and available.","")</f>
        <v/>
      </c>
      <c r="F269">
        <f>SUMIF($B$11:B269,"withdraw",$C$11:C269)-SUMIFS($C$11:C269,$B$11:B269,"deposit",$D$11:D269,"reinvestment")</f>
        <v>0</v>
      </c>
    </row>
    <row r="270" spans="1:6" ht="29.1" customHeight="1" x14ac:dyDescent="0.25">
      <c r="A270" s="128"/>
      <c r="B270" s="128"/>
      <c r="C270" s="128"/>
      <c r="D270" s="128"/>
      <c r="E270" s="126" t="str">
        <f t="shared" si="4"/>
        <v/>
      </c>
      <c r="F270">
        <f>SUMIF($B$11:B270,"withdraw",$C$11:C270)-SUMIFS($C$11:C270,$B$11:B270,"deposit",$D$11:D270,"reinvestment")</f>
        <v>0</v>
      </c>
    </row>
    <row r="271" spans="1:6" ht="29.1" customHeight="1" x14ac:dyDescent="0.25">
      <c r="A271" s="128"/>
      <c r="B271" s="128"/>
      <c r="C271" s="128"/>
      <c r="D271" s="128"/>
      <c r="E271" s="126" t="str">
        <f t="shared" si="4"/>
        <v/>
      </c>
      <c r="F271">
        <f>SUMIF($B$11:B271,"withdraw",$C$11:C271)-SUMIFS($C$11:C271,$B$11:B271,"deposit",$D$11:D271,"reinvestment")</f>
        <v>0</v>
      </c>
    </row>
    <row r="272" spans="1:6" ht="29.1" customHeight="1" x14ac:dyDescent="0.25">
      <c r="A272" s="128"/>
      <c r="B272" s="128"/>
      <c r="C272" s="128"/>
      <c r="D272" s="128"/>
      <c r="E272" s="126" t="str">
        <f t="shared" si="4"/>
        <v/>
      </c>
      <c r="F272">
        <f>SUMIF($B$11:B272,"withdraw",$C$11:C272)-SUMIFS($C$11:C272,$B$11:B272,"deposit",$D$11:D272,"reinvestment")</f>
        <v>0</v>
      </c>
    </row>
    <row r="273" spans="1:6" ht="29.1" customHeight="1" x14ac:dyDescent="0.25">
      <c r="A273" s="128"/>
      <c r="B273" s="128"/>
      <c r="C273" s="128"/>
      <c r="D273" s="128"/>
      <c r="E273" s="126" t="str">
        <f t="shared" si="4"/>
        <v/>
      </c>
      <c r="F273">
        <f>SUMIF($B$11:B273,"withdraw",$C$11:C273)-SUMIFS($C$11:C273,$B$11:B273,"deposit",$D$11:D273,"reinvestment")</f>
        <v>0</v>
      </c>
    </row>
    <row r="274" spans="1:6" ht="29.1" customHeight="1" x14ac:dyDescent="0.25">
      <c r="A274" s="128"/>
      <c r="B274" s="128"/>
      <c r="C274" s="128"/>
      <c r="D274" s="128"/>
      <c r="E274" s="126" t="str">
        <f t="shared" si="4"/>
        <v/>
      </c>
      <c r="F274">
        <f>SUMIF($B$11:B274,"withdraw",$C$11:C274)-SUMIFS($C$11:C274,$B$11:B274,"deposit",$D$11:D274,"reinvestment")</f>
        <v>0</v>
      </c>
    </row>
    <row r="275" spans="1:6" ht="29.1" customHeight="1" x14ac:dyDescent="0.25">
      <c r="A275" s="128"/>
      <c r="B275" s="128"/>
      <c r="C275" s="128"/>
      <c r="D275" s="128"/>
      <c r="E275" s="126" t="str">
        <f t="shared" si="4"/>
        <v/>
      </c>
      <c r="F275">
        <f>SUMIF($B$11:B275,"withdraw",$C$11:C275)-SUMIFS($C$11:C275,$B$11:B275,"deposit",$D$11:D275,"reinvestment")</f>
        <v>0</v>
      </c>
    </row>
    <row r="276" spans="1:6" ht="29.1" customHeight="1" x14ac:dyDescent="0.25">
      <c r="A276" s="128"/>
      <c r="B276" s="128"/>
      <c r="C276" s="128"/>
      <c r="D276" s="128"/>
      <c r="E276" s="126" t="str">
        <f t="shared" si="4"/>
        <v/>
      </c>
      <c r="F276">
        <f>SUMIF($B$11:B276,"withdraw",$C$11:C276)-SUMIFS($C$11:C276,$B$11:B276,"deposit",$D$11:D276,"reinvestment")</f>
        <v>0</v>
      </c>
    </row>
    <row r="277" spans="1:6" ht="29.1" customHeight="1" x14ac:dyDescent="0.25">
      <c r="A277" s="128"/>
      <c r="B277" s="128"/>
      <c r="C277" s="128"/>
      <c r="D277" s="128"/>
      <c r="E277" s="126" t="str">
        <f t="shared" si="4"/>
        <v/>
      </c>
      <c r="F277">
        <f>SUMIF($B$11:B277,"withdraw",$C$11:C277)-SUMIFS($C$11:C277,$B$11:B277,"deposit",$D$11:D277,"reinvestment")</f>
        <v>0</v>
      </c>
    </row>
    <row r="278" spans="1:6" ht="29.1" customHeight="1" x14ac:dyDescent="0.25">
      <c r="A278" s="128"/>
      <c r="B278" s="128"/>
      <c r="C278" s="128"/>
      <c r="D278" s="128"/>
      <c r="E278" s="126" t="str">
        <f t="shared" si="4"/>
        <v/>
      </c>
      <c r="F278">
        <f>SUMIF($B$11:B278,"withdraw",$C$11:C278)-SUMIFS($C$11:C278,$B$11:B278,"deposit",$D$11:D278,"reinvestment")</f>
        <v>0</v>
      </c>
    </row>
    <row r="279" spans="1:6" ht="29.1" customHeight="1" x14ac:dyDescent="0.25">
      <c r="A279" s="128"/>
      <c r="B279" s="128"/>
      <c r="C279" s="128"/>
      <c r="D279" s="128"/>
      <c r="E279" s="126" t="str">
        <f t="shared" si="4"/>
        <v/>
      </c>
      <c r="F279">
        <f>SUMIF($B$11:B279,"withdraw",$C$11:C279)-SUMIFS($C$11:C279,$B$11:B279,"deposit",$D$11:D279,"reinvestment")</f>
        <v>0</v>
      </c>
    </row>
    <row r="280" spans="1:6" ht="29.1" customHeight="1" x14ac:dyDescent="0.25">
      <c r="A280" s="128"/>
      <c r="B280" s="128"/>
      <c r="C280" s="128"/>
      <c r="D280" s="128"/>
      <c r="E280" s="126" t="str">
        <f t="shared" si="4"/>
        <v/>
      </c>
      <c r="F280">
        <f>SUMIF($B$11:B280,"withdraw",$C$11:C280)-SUMIFS($C$11:C280,$B$11:B280,"deposit",$D$11:D280,"reinvestment")</f>
        <v>0</v>
      </c>
    </row>
    <row r="281" spans="1:6" ht="29.1" customHeight="1" x14ac:dyDescent="0.25">
      <c r="A281" s="128"/>
      <c r="B281" s="128"/>
      <c r="C281" s="128"/>
      <c r="D281" s="128"/>
      <c r="E281" s="126" t="str">
        <f t="shared" si="4"/>
        <v/>
      </c>
      <c r="F281">
        <f>SUMIF($B$11:B281,"withdraw",$C$11:C281)-SUMIFS($C$11:C281,$B$11:B281,"deposit",$D$11:D281,"reinvestment")</f>
        <v>0</v>
      </c>
    </row>
    <row r="282" spans="1:6" ht="29.1" customHeight="1" x14ac:dyDescent="0.25">
      <c r="A282" s="128"/>
      <c r="B282" s="128"/>
      <c r="C282" s="128"/>
      <c r="D282" s="128"/>
      <c r="E282" s="126" t="str">
        <f t="shared" si="4"/>
        <v/>
      </c>
      <c r="F282">
        <f>SUMIF($B$11:B282,"withdraw",$C$11:C282)-SUMIFS($C$11:C282,$B$11:B282,"deposit",$D$11:D282,"reinvestment")</f>
        <v>0</v>
      </c>
    </row>
    <row r="283" spans="1:6" ht="29.1" customHeight="1" x14ac:dyDescent="0.25">
      <c r="A283" s="128"/>
      <c r="B283" s="128"/>
      <c r="C283" s="128"/>
      <c r="D283" s="128"/>
      <c r="E283" s="126" t="str">
        <f t="shared" si="4"/>
        <v/>
      </c>
      <c r="F283">
        <f>SUMIF($B$11:B283,"withdraw",$C$11:C283)-SUMIFS($C$11:C283,$B$11:B283,"deposit",$D$11:D283,"reinvestment")</f>
        <v>0</v>
      </c>
    </row>
    <row r="284" spans="1:6" ht="29.1" customHeight="1" x14ac:dyDescent="0.25">
      <c r="A284" s="128"/>
      <c r="B284" s="128"/>
      <c r="C284" s="128"/>
      <c r="D284" s="128"/>
      <c r="E284" s="126" t="str">
        <f t="shared" si="4"/>
        <v/>
      </c>
      <c r="F284">
        <f>SUMIF($B$11:B284,"withdraw",$C$11:C284)-SUMIFS($C$11:C284,$B$11:B284,"deposit",$D$11:D284,"reinvestment")</f>
        <v>0</v>
      </c>
    </row>
    <row r="285" spans="1:6" ht="29.1" customHeight="1" x14ac:dyDescent="0.25">
      <c r="A285" s="128"/>
      <c r="B285" s="128"/>
      <c r="C285" s="128"/>
      <c r="D285" s="128"/>
      <c r="E285" s="126" t="str">
        <f t="shared" si="4"/>
        <v/>
      </c>
      <c r="F285">
        <f>SUMIF($B$11:B285,"withdraw",$C$11:C285)-SUMIFS($C$11:C285,$B$11:B285,"deposit",$D$11:D285,"reinvestment")</f>
        <v>0</v>
      </c>
    </row>
    <row r="286" spans="1:6" ht="29.1" customHeight="1" x14ac:dyDescent="0.25">
      <c r="A286" s="128"/>
      <c r="B286" s="128"/>
      <c r="C286" s="128"/>
      <c r="D286" s="128"/>
      <c r="E286" s="126" t="str">
        <f t="shared" si="4"/>
        <v/>
      </c>
      <c r="F286">
        <f>SUMIF($B$11:B286,"withdraw",$C$11:C286)-SUMIFS($C$11:C286,$B$11:B286,"deposit",$D$11:D286,"reinvestment")</f>
        <v>0</v>
      </c>
    </row>
    <row r="287" spans="1:6" ht="29.1" customHeight="1" x14ac:dyDescent="0.25">
      <c r="A287" s="128"/>
      <c r="B287" s="128"/>
      <c r="C287" s="128"/>
      <c r="D287" s="128"/>
      <c r="E287" s="126" t="str">
        <f t="shared" si="4"/>
        <v/>
      </c>
      <c r="F287">
        <f>SUMIF($B$11:B287,"withdraw",$C$11:C287)-SUMIFS($C$11:C287,$B$11:B287,"deposit",$D$11:D287,"reinvestment")</f>
        <v>0</v>
      </c>
    </row>
    <row r="288" spans="1:6" ht="29.1" customHeight="1" x14ac:dyDescent="0.25">
      <c r="A288" s="128"/>
      <c r="B288" s="128"/>
      <c r="C288" s="128"/>
      <c r="D288" s="128"/>
      <c r="E288" s="126" t="str">
        <f t="shared" si="4"/>
        <v/>
      </c>
      <c r="F288">
        <f>SUMIF($B$11:B288,"withdraw",$C$11:C288)-SUMIFS($C$11:C288,$B$11:B288,"deposit",$D$11:D288,"reinvestment")</f>
        <v>0</v>
      </c>
    </row>
    <row r="289" spans="1:6" ht="29.1" customHeight="1" x14ac:dyDescent="0.25">
      <c r="A289" s="128"/>
      <c r="B289" s="128"/>
      <c r="C289" s="128"/>
      <c r="D289" s="128"/>
      <c r="E289" s="126" t="str">
        <f t="shared" si="4"/>
        <v/>
      </c>
      <c r="F289">
        <f>SUMIF($B$11:B289,"withdraw",$C$11:C289)-SUMIFS($C$11:C289,$B$11:B289,"deposit",$D$11:D289,"reinvestment")</f>
        <v>0</v>
      </c>
    </row>
    <row r="290" spans="1:6" ht="29.1" customHeight="1" x14ac:dyDescent="0.25">
      <c r="A290" s="128"/>
      <c r="B290" s="128"/>
      <c r="C290" s="128"/>
      <c r="D290" s="128"/>
      <c r="E290" s="126" t="str">
        <f t="shared" si="4"/>
        <v/>
      </c>
      <c r="F290">
        <f>SUMIF($B$11:B290,"withdraw",$C$11:C290)-SUMIFS($C$11:C290,$B$11:B290,"deposit",$D$11:D290,"reinvestment")</f>
        <v>0</v>
      </c>
    </row>
    <row r="291" spans="1:6" ht="29.1" customHeight="1" x14ac:dyDescent="0.25">
      <c r="A291" s="128"/>
      <c r="B291" s="128"/>
      <c r="C291" s="128"/>
      <c r="D291" s="128"/>
      <c r="E291" s="126" t="str">
        <f t="shared" si="4"/>
        <v/>
      </c>
      <c r="F291">
        <f>SUMIF($B$11:B291,"withdraw",$C$11:C291)-SUMIFS($C$11:C291,$B$11:B291,"deposit",$D$11:D291,"reinvestment")</f>
        <v>0</v>
      </c>
    </row>
    <row r="292" spans="1:6" ht="29.1" customHeight="1" x14ac:dyDescent="0.25">
      <c r="A292" s="128"/>
      <c r="B292" s="128"/>
      <c r="C292" s="128"/>
      <c r="D292" s="128"/>
      <c r="E292" s="126" t="str">
        <f t="shared" si="4"/>
        <v/>
      </c>
      <c r="F292">
        <f>SUMIF($B$11:B292,"withdraw",$C$11:C292)-SUMIFS($C$11:C292,$B$11:B292,"deposit",$D$11:D292,"reinvestment")</f>
        <v>0</v>
      </c>
    </row>
    <row r="293" spans="1:6" ht="29.1" customHeight="1" x14ac:dyDescent="0.25">
      <c r="A293" s="128"/>
      <c r="B293" s="128"/>
      <c r="C293" s="128"/>
      <c r="D293" s="128"/>
      <c r="E293" s="126" t="str">
        <f t="shared" si="4"/>
        <v/>
      </c>
      <c r="F293">
        <f>SUMIF($B$11:B293,"withdraw",$C$11:C293)-SUMIFS($C$11:C293,$B$11:B293,"deposit",$D$11:D293,"reinvestment")</f>
        <v>0</v>
      </c>
    </row>
    <row r="294" spans="1:6" ht="29.1" customHeight="1" x14ac:dyDescent="0.25">
      <c r="A294" s="128"/>
      <c r="B294" s="128"/>
      <c r="C294" s="128"/>
      <c r="D294" s="128"/>
      <c r="E294" s="126" t="str">
        <f t="shared" si="4"/>
        <v/>
      </c>
      <c r="F294">
        <f>SUMIF($B$11:B294,"withdraw",$C$11:C294)-SUMIFS($C$11:C294,$B$11:B294,"deposit",$D$11:D294,"reinvestment")</f>
        <v>0</v>
      </c>
    </row>
    <row r="295" spans="1:6" ht="29.1" customHeight="1" x14ac:dyDescent="0.25">
      <c r="A295" s="128"/>
      <c r="B295" s="128"/>
      <c r="C295" s="128"/>
      <c r="D295" s="128"/>
      <c r="E295" s="126" t="str">
        <f t="shared" si="4"/>
        <v/>
      </c>
      <c r="F295">
        <f>SUMIF($B$11:B295,"withdraw",$C$11:C295)-SUMIFS($C$11:C295,$B$11:B295,"deposit",$D$11:D295,"reinvestment")</f>
        <v>0</v>
      </c>
    </row>
    <row r="296" spans="1:6" ht="29.1" customHeight="1" x14ac:dyDescent="0.25">
      <c r="A296" s="128"/>
      <c r="B296" s="128"/>
      <c r="C296" s="128"/>
      <c r="D296" s="128"/>
      <c r="E296" s="126" t="str">
        <f t="shared" si="4"/>
        <v/>
      </c>
      <c r="F296">
        <f>SUMIF($B$11:B296,"withdraw",$C$11:C296)-SUMIFS($C$11:C296,$B$11:B296,"deposit",$D$11:D296,"reinvestment")</f>
        <v>0</v>
      </c>
    </row>
    <row r="297" spans="1:6" ht="29.1" customHeight="1" x14ac:dyDescent="0.25">
      <c r="A297" s="128"/>
      <c r="B297" s="128"/>
      <c r="C297" s="128"/>
      <c r="D297" s="128"/>
      <c r="E297" s="126" t="str">
        <f t="shared" si="4"/>
        <v/>
      </c>
      <c r="F297">
        <f>SUMIF($B$11:B297,"withdraw",$C$11:C297)-SUMIFS($C$11:C297,$B$11:B297,"deposit",$D$11:D297,"reinvestment")</f>
        <v>0</v>
      </c>
    </row>
    <row r="298" spans="1:6" ht="29.1" customHeight="1" x14ac:dyDescent="0.25">
      <c r="A298" s="128"/>
      <c r="B298" s="128"/>
      <c r="C298" s="128"/>
      <c r="D298" s="128"/>
      <c r="E298" s="126" t="str">
        <f t="shared" si="4"/>
        <v/>
      </c>
      <c r="F298">
        <f>SUMIF($B$11:B298,"withdraw",$C$11:C298)-SUMIFS($C$11:C298,$B$11:B298,"deposit",$D$11:D298,"reinvestment")</f>
        <v>0</v>
      </c>
    </row>
    <row r="299" spans="1:6" ht="29.1" customHeight="1" x14ac:dyDescent="0.25">
      <c r="A299" s="128"/>
      <c r="B299" s="128"/>
      <c r="C299" s="128"/>
      <c r="D299" s="128"/>
      <c r="E299" s="126" t="str">
        <f t="shared" si="4"/>
        <v/>
      </c>
      <c r="F299">
        <f>SUMIF($B$11:B299,"withdraw",$C$11:C299)-SUMIFS($C$11:C299,$B$11:B299,"deposit",$D$11:D299,"reinvestment")</f>
        <v>0</v>
      </c>
    </row>
    <row r="300" spans="1:6" ht="29.1" customHeight="1" x14ac:dyDescent="0.25">
      <c r="A300" s="128"/>
      <c r="B300" s="128"/>
      <c r="C300" s="128"/>
      <c r="D300" s="128"/>
      <c r="E300" s="126" t="str">
        <f t="shared" si="4"/>
        <v/>
      </c>
      <c r="F300">
        <f>SUMIF($B$11:B300,"withdraw",$C$11:C300)-SUMIFS($C$11:C300,$B$11:B300,"deposit",$D$11:D300,"reinvestment")</f>
        <v>0</v>
      </c>
    </row>
    <row r="301" spans="1:6" ht="29.1" customHeight="1" x14ac:dyDescent="0.25">
      <c r="A301" s="128"/>
      <c r="B301" s="128"/>
      <c r="C301" s="128"/>
      <c r="D301" s="128"/>
      <c r="E301" s="126" t="str">
        <f t="shared" si="4"/>
        <v/>
      </c>
      <c r="F301">
        <f>SUMIF($B$11:B301,"withdraw",$C$11:C301)-SUMIFS($C$11:C301,$B$11:B301,"deposit",$D$11:D301,"reinvestment")</f>
        <v>0</v>
      </c>
    </row>
    <row r="302" spans="1:6" ht="29.1" customHeight="1" x14ac:dyDescent="0.25">
      <c r="A302" s="128"/>
      <c r="B302" s="128"/>
      <c r="C302" s="128"/>
      <c r="D302" s="128"/>
      <c r="E302" s="126" t="str">
        <f t="shared" si="4"/>
        <v/>
      </c>
      <c r="F302">
        <f>SUMIF($B$11:B302,"withdraw",$C$11:C302)-SUMIFS($C$11:C302,$B$11:B302,"deposit",$D$11:D302,"reinvestment")</f>
        <v>0</v>
      </c>
    </row>
    <row r="303" spans="1:6" ht="29.1" customHeight="1" x14ac:dyDescent="0.25">
      <c r="A303" s="128"/>
      <c r="B303" s="128"/>
      <c r="C303" s="128"/>
      <c r="D303" s="128"/>
      <c r="E303" s="126" t="str">
        <f t="shared" si="4"/>
        <v/>
      </c>
      <c r="F303">
        <f>SUMIF($B$11:B303,"withdraw",$C$11:C303)-SUMIFS($C$11:C303,$B$11:B303,"deposit",$D$11:D303,"reinvestment")</f>
        <v>0</v>
      </c>
    </row>
    <row r="304" spans="1:6" ht="29.1" customHeight="1" x14ac:dyDescent="0.25">
      <c r="A304" s="128"/>
      <c r="B304" s="128"/>
      <c r="C304" s="128"/>
      <c r="D304" s="128"/>
      <c r="E304" s="126" t="str">
        <f t="shared" si="4"/>
        <v/>
      </c>
      <c r="F304">
        <f>SUMIF($B$11:B304,"withdraw",$C$11:C304)-SUMIFS($C$11:C304,$B$11:B304,"deposit",$D$11:D304,"reinvestment")</f>
        <v>0</v>
      </c>
    </row>
    <row r="305" spans="1:6" ht="29.1" customHeight="1" x14ac:dyDescent="0.25">
      <c r="A305" s="128"/>
      <c r="B305" s="128"/>
      <c r="C305" s="128"/>
      <c r="D305" s="128"/>
      <c r="E305" s="126" t="str">
        <f t="shared" si="4"/>
        <v/>
      </c>
      <c r="F305">
        <f>SUMIF($B$11:B305,"withdraw",$C$11:C305)-SUMIFS($C$11:C305,$B$11:B305,"deposit",$D$11:D305,"reinvestment")</f>
        <v>0</v>
      </c>
    </row>
    <row r="306" spans="1:6" ht="29.1" customHeight="1" x14ac:dyDescent="0.25">
      <c r="A306" s="128"/>
      <c r="B306" s="128"/>
      <c r="C306" s="128"/>
      <c r="D306" s="128"/>
      <c r="E306" s="126" t="str">
        <f t="shared" si="4"/>
        <v/>
      </c>
      <c r="F306">
        <f>SUMIF($B$11:B306,"withdraw",$C$11:C306)-SUMIFS($C$11:C306,$B$11:B306,"deposit",$D$11:D306,"reinvestment")</f>
        <v>0</v>
      </c>
    </row>
    <row r="307" spans="1:6" ht="29.1" customHeight="1" x14ac:dyDescent="0.25">
      <c r="A307" s="128"/>
      <c r="B307" s="128"/>
      <c r="C307" s="128"/>
      <c r="D307" s="128"/>
      <c r="E307" s="126" t="str">
        <f t="shared" si="4"/>
        <v/>
      </c>
      <c r="F307">
        <f>SUMIF($B$11:B307,"withdraw",$C$11:C307)-SUMIFS($C$11:C307,$B$11:B307,"deposit",$D$11:D307,"reinvestment")</f>
        <v>0</v>
      </c>
    </row>
    <row r="308" spans="1:6" ht="29.1" customHeight="1" x14ac:dyDescent="0.25">
      <c r="A308" s="128"/>
      <c r="B308" s="128"/>
      <c r="C308" s="128"/>
      <c r="D308" s="128"/>
      <c r="E308" s="126" t="str">
        <f t="shared" si="4"/>
        <v/>
      </c>
      <c r="F308">
        <f>SUMIF($B$11:B308,"withdraw",$C$11:C308)-SUMIFS($C$11:C308,$B$11:B308,"deposit",$D$11:D308,"reinvestment")</f>
        <v>0</v>
      </c>
    </row>
    <row r="309" spans="1:6" ht="29.1" customHeight="1" x14ac:dyDescent="0.25">
      <c r="A309" s="128"/>
      <c r="B309" s="128"/>
      <c r="C309" s="128"/>
      <c r="D309" s="128"/>
      <c r="E309" s="126" t="str">
        <f t="shared" si="4"/>
        <v/>
      </c>
      <c r="F309">
        <f>SUMIF($B$11:B309,"withdraw",$C$11:C309)-SUMIFS($C$11:C309,$B$11:B309,"deposit",$D$11:D309,"reinvestment")</f>
        <v>0</v>
      </c>
    </row>
    <row r="310" spans="1:6" ht="29.1" customHeight="1" x14ac:dyDescent="0.25">
      <c r="A310" s="128"/>
      <c r="B310" s="128"/>
      <c r="C310" s="128"/>
      <c r="D310" s="128"/>
      <c r="E310" s="126" t="str">
        <f t="shared" si="4"/>
        <v/>
      </c>
      <c r="F310">
        <f>SUMIF($B$11:B310,"withdraw",$C$11:C310)-SUMIFS($C$11:C310,$B$11:B310,"deposit",$D$11:D310,"reinvestment")</f>
        <v>0</v>
      </c>
    </row>
    <row r="311" spans="1:6" ht="29.1" customHeight="1" x14ac:dyDescent="0.25">
      <c r="A311" s="128"/>
      <c r="B311" s="128"/>
      <c r="C311" s="128"/>
      <c r="D311" s="128"/>
      <c r="E311" s="126" t="str">
        <f t="shared" si="4"/>
        <v/>
      </c>
      <c r="F311">
        <f>SUMIF($B$11:B311,"withdraw",$C$11:C311)-SUMIFS($C$11:C311,$B$11:B311,"deposit",$D$11:D311,"reinvestment")</f>
        <v>0</v>
      </c>
    </row>
    <row r="312" spans="1:6" ht="29.1" customHeight="1" x14ac:dyDescent="0.25">
      <c r="A312" s="128"/>
      <c r="B312" s="128"/>
      <c r="C312" s="128"/>
      <c r="D312" s="128"/>
      <c r="E312" s="126" t="str">
        <f t="shared" si="4"/>
        <v/>
      </c>
      <c r="F312">
        <f>SUMIF($B$11:B312,"withdraw",$C$11:C312)-SUMIFS($C$11:C312,$B$11:B312,"deposit",$D$11:D312,"reinvestment")</f>
        <v>0</v>
      </c>
    </row>
    <row r="313" spans="1:6" ht="29.1" customHeight="1" x14ac:dyDescent="0.25">
      <c r="A313" s="128"/>
      <c r="B313" s="128"/>
      <c r="C313" s="128"/>
      <c r="D313" s="128"/>
      <c r="E313" s="126" t="str">
        <f t="shared" si="4"/>
        <v/>
      </c>
      <c r="F313">
        <f>SUMIF($B$11:B313,"withdraw",$C$11:C313)-SUMIFS($C$11:C313,$B$11:B313,"deposit",$D$11:D313,"reinvestment")</f>
        <v>0</v>
      </c>
    </row>
    <row r="314" spans="1:6" ht="29.1" customHeight="1" x14ac:dyDescent="0.25">
      <c r="A314" s="128"/>
      <c r="B314" s="128"/>
      <c r="C314" s="128"/>
      <c r="D314" s="128"/>
      <c r="E314" s="126" t="str">
        <f t="shared" si="4"/>
        <v/>
      </c>
      <c r="F314">
        <f>SUMIF($B$11:B314,"withdraw",$C$11:C314)-SUMIFS($C$11:C314,$B$11:B314,"deposit",$D$11:D314,"reinvestment")</f>
        <v>0</v>
      </c>
    </row>
    <row r="315" spans="1:6" ht="29.1" customHeight="1" x14ac:dyDescent="0.25">
      <c r="A315" s="128"/>
      <c r="B315" s="128"/>
      <c r="C315" s="128"/>
      <c r="D315" s="128"/>
      <c r="E315" s="126" t="str">
        <f t="shared" si="4"/>
        <v/>
      </c>
      <c r="F315">
        <f>SUMIF($B$11:B315,"withdraw",$C$11:C315)-SUMIFS($C$11:C315,$B$11:B315,"deposit",$D$11:D315,"reinvestment")</f>
        <v>0</v>
      </c>
    </row>
    <row r="316" spans="1:6" ht="29.1" customHeight="1" x14ac:dyDescent="0.25">
      <c r="A316" s="128"/>
      <c r="B316" s="128"/>
      <c r="C316" s="128"/>
      <c r="D316" s="128"/>
      <c r="E316" s="126" t="str">
        <f t="shared" si="4"/>
        <v/>
      </c>
      <c r="F316">
        <f>SUMIF($B$11:B316,"withdraw",$C$11:C316)-SUMIFS($C$11:C316,$B$11:B316,"deposit",$D$11:D316,"reinvestment")</f>
        <v>0</v>
      </c>
    </row>
    <row r="317" spans="1:6" ht="29.1" customHeight="1" x14ac:dyDescent="0.25">
      <c r="A317" s="128"/>
      <c r="B317" s="128"/>
      <c r="C317" s="128"/>
      <c r="D317" s="128"/>
      <c r="E317" s="126" t="str">
        <f t="shared" si="4"/>
        <v/>
      </c>
      <c r="F317">
        <f>SUMIF($B$11:B317,"withdraw",$C$11:C317)-SUMIFS($C$11:C317,$B$11:B317,"deposit",$D$11:D317,"reinvestment")</f>
        <v>0</v>
      </c>
    </row>
    <row r="318" spans="1:6" ht="29.1" customHeight="1" x14ac:dyDescent="0.25">
      <c r="A318" s="128"/>
      <c r="B318" s="128"/>
      <c r="C318" s="128"/>
      <c r="D318" s="128"/>
      <c r="E318" s="126" t="str">
        <f t="shared" si="4"/>
        <v/>
      </c>
      <c r="F318">
        <f>SUMIF($B$11:B318,"withdraw",$C$11:C318)-SUMIFS($C$11:C318,$B$11:B318,"deposit",$D$11:D318,"reinvestment")</f>
        <v>0</v>
      </c>
    </row>
    <row r="319" spans="1:6" ht="29.1" customHeight="1" x14ac:dyDescent="0.25">
      <c r="A319" s="128"/>
      <c r="B319" s="128"/>
      <c r="C319" s="128"/>
      <c r="D319" s="128"/>
      <c r="E319" s="126" t="str">
        <f t="shared" si="4"/>
        <v/>
      </c>
      <c r="F319">
        <f>SUMIF($B$11:B319,"withdraw",$C$11:C319)-SUMIFS($C$11:C319,$B$11:B319,"deposit",$D$11:D319,"reinvestment")</f>
        <v>0</v>
      </c>
    </row>
    <row r="320" spans="1:6" ht="29.1" customHeight="1" x14ac:dyDescent="0.25">
      <c r="A320" s="128"/>
      <c r="B320" s="128"/>
      <c r="C320" s="128"/>
      <c r="D320" s="128"/>
      <c r="E320" s="126" t="str">
        <f t="shared" si="4"/>
        <v/>
      </c>
      <c r="F320">
        <f>SUMIF($B$11:B320,"withdraw",$C$11:C320)-SUMIFS($C$11:C320,$B$11:B320,"deposit",$D$11:D320,"reinvestment")</f>
        <v>0</v>
      </c>
    </row>
    <row r="321" spans="1:6" ht="29.1" customHeight="1" x14ac:dyDescent="0.25">
      <c r="A321" s="128"/>
      <c r="B321" s="128"/>
      <c r="C321" s="128"/>
      <c r="D321" s="128"/>
      <c r="E321" s="126" t="str">
        <f t="shared" si="4"/>
        <v/>
      </c>
      <c r="F321">
        <f>SUMIF($B$11:B321,"withdraw",$C$11:C321)-SUMIFS($C$11:C321,$B$11:B321,"deposit",$D$11:D321,"reinvestment")</f>
        <v>0</v>
      </c>
    </row>
    <row r="322" spans="1:6" ht="29.1" customHeight="1" x14ac:dyDescent="0.25">
      <c r="A322" s="128"/>
      <c r="B322" s="128"/>
      <c r="C322" s="128"/>
      <c r="D322" s="128"/>
      <c r="E322" s="126" t="str">
        <f t="shared" si="4"/>
        <v/>
      </c>
      <c r="F322">
        <f>SUMIF($B$11:B322,"withdraw",$C$11:C322)-SUMIFS($C$11:C322,$B$11:B322,"deposit",$D$11:D322,"reinvestment")</f>
        <v>0</v>
      </c>
    </row>
    <row r="323" spans="1:6" ht="29.1" customHeight="1" x14ac:dyDescent="0.25">
      <c r="A323" s="128"/>
      <c r="B323" s="128"/>
      <c r="C323" s="128"/>
      <c r="D323" s="128"/>
      <c r="E323" s="126" t="str">
        <f t="shared" si="4"/>
        <v/>
      </c>
      <c r="F323">
        <f>SUMIF($B$11:B323,"withdraw",$C$11:C323)-SUMIFS($C$11:C323,$B$11:B323,"deposit",$D$11:D323,"reinvestment")</f>
        <v>0</v>
      </c>
    </row>
    <row r="324" spans="1:6" ht="29.1" customHeight="1" x14ac:dyDescent="0.25">
      <c r="A324" s="128"/>
      <c r="B324" s="128"/>
      <c r="C324" s="128"/>
      <c r="D324" s="128"/>
      <c r="E324" s="126" t="str">
        <f t="shared" si="4"/>
        <v/>
      </c>
      <c r="F324">
        <f>SUMIF($B$11:B324,"withdraw",$C$11:C324)-SUMIFS($C$11:C324,$B$11:B324,"deposit",$D$11:D324,"reinvestment")</f>
        <v>0</v>
      </c>
    </row>
    <row r="325" spans="1:6" ht="29.1" customHeight="1" x14ac:dyDescent="0.25">
      <c r="A325" s="128"/>
      <c r="B325" s="128"/>
      <c r="C325" s="128"/>
      <c r="D325" s="128"/>
      <c r="E325" s="126" t="str">
        <f t="shared" si="4"/>
        <v/>
      </c>
      <c r="F325">
        <f>SUMIF($B$11:B325,"withdraw",$C$11:C325)-SUMIFS($C$11:C325,$B$11:B325,"deposit",$D$11:D325,"reinvestment")</f>
        <v>0</v>
      </c>
    </row>
    <row r="326" spans="1:6" ht="29.1" customHeight="1" x14ac:dyDescent="0.25">
      <c r="A326" s="128"/>
      <c r="B326" s="128"/>
      <c r="C326" s="128"/>
      <c r="D326" s="128"/>
      <c r="E326" s="126" t="str">
        <f t="shared" si="4"/>
        <v/>
      </c>
      <c r="F326">
        <f>SUMIF($B$11:B326,"withdraw",$C$11:C326)-SUMIFS($C$11:C326,$B$11:B326,"deposit",$D$11:D326,"reinvestment")</f>
        <v>0</v>
      </c>
    </row>
    <row r="327" spans="1:6" ht="29.1" customHeight="1" x14ac:dyDescent="0.25">
      <c r="A327" s="128"/>
      <c r="B327" s="128"/>
      <c r="C327" s="128"/>
      <c r="D327" s="128"/>
      <c r="E327" s="126" t="str">
        <f t="shared" si="4"/>
        <v/>
      </c>
      <c r="F327">
        <f>SUMIF($B$11:B327,"withdraw",$C$11:C327)-SUMIFS($C$11:C327,$B$11:B327,"deposit",$D$11:D327,"reinvestment")</f>
        <v>0</v>
      </c>
    </row>
    <row r="328" spans="1:6" ht="29.1" customHeight="1" x14ac:dyDescent="0.25">
      <c r="A328" s="128"/>
      <c r="B328" s="128"/>
      <c r="C328" s="128"/>
      <c r="D328" s="128"/>
      <c r="E328" s="126" t="str">
        <f t="shared" si="4"/>
        <v/>
      </c>
      <c r="F328">
        <f>SUMIF($B$11:B328,"withdraw",$C$11:C328)-SUMIFS($C$11:C328,$B$11:B328,"deposit",$D$11:D328,"reinvestment")</f>
        <v>0</v>
      </c>
    </row>
    <row r="329" spans="1:6" ht="29.1" customHeight="1" x14ac:dyDescent="0.25">
      <c r="A329" s="128"/>
      <c r="B329" s="128"/>
      <c r="C329" s="128"/>
      <c r="D329" s="128"/>
      <c r="E329" s="126" t="str">
        <f t="shared" si="4"/>
        <v/>
      </c>
      <c r="F329">
        <f>SUMIF($B$11:B329,"withdraw",$C$11:C329)-SUMIFS($C$11:C329,$B$11:B329,"deposit",$D$11:D329,"reinvestment")</f>
        <v>0</v>
      </c>
    </row>
    <row r="330" spans="1:6" ht="29.1" customHeight="1" x14ac:dyDescent="0.25">
      <c r="A330" s="128"/>
      <c r="B330" s="128"/>
      <c r="C330" s="128"/>
      <c r="D330" s="128"/>
      <c r="E330" s="126" t="str">
        <f t="shared" si="4"/>
        <v/>
      </c>
      <c r="F330">
        <f>SUMIF($B$11:B330,"withdraw",$C$11:C330)-SUMIFS($C$11:C330,$B$11:B330,"deposit",$D$11:D330,"reinvestment")</f>
        <v>0</v>
      </c>
    </row>
    <row r="331" spans="1:6" ht="29.1" customHeight="1" x14ac:dyDescent="0.25">
      <c r="A331" s="128"/>
      <c r="B331" s="128"/>
      <c r="C331" s="128"/>
      <c r="D331" s="128"/>
      <c r="E331" s="126" t="str">
        <f t="shared" si="4"/>
        <v/>
      </c>
      <c r="F331">
        <f>SUMIF($B$11:B331,"withdraw",$C$11:C331)-SUMIFS($C$11:C331,$B$11:B331,"deposit",$D$11:D331,"reinvestment")</f>
        <v>0</v>
      </c>
    </row>
    <row r="332" spans="1:6" ht="29.1" customHeight="1" x14ac:dyDescent="0.25">
      <c r="A332" s="128"/>
      <c r="B332" s="128"/>
      <c r="C332" s="128"/>
      <c r="D332" s="128"/>
      <c r="E332" s="126" t="str">
        <f t="shared" si="4"/>
        <v/>
      </c>
      <c r="F332">
        <f>SUMIF($B$11:B332,"withdraw",$C$11:C332)-SUMIFS($C$11:C332,$B$11:B332,"deposit",$D$11:D332,"reinvestment")</f>
        <v>0</v>
      </c>
    </row>
    <row r="333" spans="1:6" ht="29.1" customHeight="1" x14ac:dyDescent="0.25">
      <c r="A333" s="128"/>
      <c r="B333" s="128"/>
      <c r="C333" s="128"/>
      <c r="D333" s="128"/>
      <c r="E333" s="126" t="str">
        <f t="shared" ref="E333:E396" si="5">IF(AND(C333&gt;F332,D333="reinvestment"),"You cannot reinvest more than is withdrawn and available.","")</f>
        <v/>
      </c>
      <c r="F333">
        <f>SUMIF($B$11:B333,"withdraw",$C$11:C333)-SUMIFS($C$11:C333,$B$11:B333,"deposit",$D$11:D333,"reinvestment")</f>
        <v>0</v>
      </c>
    </row>
    <row r="334" spans="1:6" ht="29.1" customHeight="1" x14ac:dyDescent="0.25">
      <c r="A334" s="128"/>
      <c r="B334" s="128"/>
      <c r="C334" s="128"/>
      <c r="D334" s="128"/>
      <c r="E334" s="126" t="str">
        <f t="shared" si="5"/>
        <v/>
      </c>
      <c r="F334">
        <f>SUMIF($B$11:B334,"withdraw",$C$11:C334)-SUMIFS($C$11:C334,$B$11:B334,"deposit",$D$11:D334,"reinvestment")</f>
        <v>0</v>
      </c>
    </row>
    <row r="335" spans="1:6" ht="29.1" customHeight="1" x14ac:dyDescent="0.25">
      <c r="A335" s="128"/>
      <c r="B335" s="128"/>
      <c r="C335" s="128"/>
      <c r="D335" s="128"/>
      <c r="E335" s="126" t="str">
        <f t="shared" si="5"/>
        <v/>
      </c>
      <c r="F335">
        <f>SUMIF($B$11:B335,"withdraw",$C$11:C335)-SUMIFS($C$11:C335,$B$11:B335,"deposit",$D$11:D335,"reinvestment")</f>
        <v>0</v>
      </c>
    </row>
    <row r="336" spans="1:6" ht="29.1" customHeight="1" x14ac:dyDescent="0.25">
      <c r="A336" s="128"/>
      <c r="B336" s="128"/>
      <c r="C336" s="128"/>
      <c r="D336" s="128"/>
      <c r="E336" s="126" t="str">
        <f t="shared" si="5"/>
        <v/>
      </c>
      <c r="F336">
        <f>SUMIF($B$11:B336,"withdraw",$C$11:C336)-SUMIFS($C$11:C336,$B$11:B336,"deposit",$D$11:D336,"reinvestment")</f>
        <v>0</v>
      </c>
    </row>
    <row r="337" spans="1:6" ht="29.1" customHeight="1" x14ac:dyDescent="0.25">
      <c r="A337" s="128"/>
      <c r="B337" s="128"/>
      <c r="C337" s="128"/>
      <c r="D337" s="128"/>
      <c r="E337" s="126" t="str">
        <f t="shared" si="5"/>
        <v/>
      </c>
      <c r="F337">
        <f>SUMIF($B$11:B337,"withdraw",$C$11:C337)-SUMIFS($C$11:C337,$B$11:B337,"deposit",$D$11:D337,"reinvestment")</f>
        <v>0</v>
      </c>
    </row>
    <row r="338" spans="1:6" ht="29.1" customHeight="1" x14ac:dyDescent="0.25">
      <c r="A338" s="128"/>
      <c r="B338" s="128"/>
      <c r="C338" s="128"/>
      <c r="D338" s="128"/>
      <c r="E338" s="126" t="str">
        <f t="shared" si="5"/>
        <v/>
      </c>
      <c r="F338">
        <f>SUMIF($B$11:B338,"withdraw",$C$11:C338)-SUMIFS($C$11:C338,$B$11:B338,"deposit",$D$11:D338,"reinvestment")</f>
        <v>0</v>
      </c>
    </row>
    <row r="339" spans="1:6" ht="29.1" customHeight="1" x14ac:dyDescent="0.25">
      <c r="A339" s="128"/>
      <c r="B339" s="128"/>
      <c r="C339" s="128"/>
      <c r="D339" s="128"/>
      <c r="E339" s="126" t="str">
        <f t="shared" si="5"/>
        <v/>
      </c>
      <c r="F339">
        <f>SUMIF($B$11:B339,"withdraw",$C$11:C339)-SUMIFS($C$11:C339,$B$11:B339,"deposit",$D$11:D339,"reinvestment")</f>
        <v>0</v>
      </c>
    </row>
    <row r="340" spans="1:6" ht="29.1" customHeight="1" x14ac:dyDescent="0.25">
      <c r="A340" s="128"/>
      <c r="B340" s="128"/>
      <c r="C340" s="128"/>
      <c r="D340" s="128"/>
      <c r="E340" s="126" t="str">
        <f t="shared" si="5"/>
        <v/>
      </c>
      <c r="F340">
        <f>SUMIF($B$11:B340,"withdraw",$C$11:C340)-SUMIFS($C$11:C340,$B$11:B340,"deposit",$D$11:D340,"reinvestment")</f>
        <v>0</v>
      </c>
    </row>
    <row r="341" spans="1:6" ht="29.1" customHeight="1" x14ac:dyDescent="0.25">
      <c r="A341" s="128"/>
      <c r="B341" s="128"/>
      <c r="C341" s="128"/>
      <c r="D341" s="128"/>
      <c r="E341" s="126" t="str">
        <f t="shared" si="5"/>
        <v/>
      </c>
      <c r="F341">
        <f>SUMIF($B$11:B341,"withdraw",$C$11:C341)-SUMIFS($C$11:C341,$B$11:B341,"deposit",$D$11:D341,"reinvestment")</f>
        <v>0</v>
      </c>
    </row>
    <row r="342" spans="1:6" ht="29.1" customHeight="1" x14ac:dyDescent="0.25">
      <c r="A342" s="128"/>
      <c r="B342" s="128"/>
      <c r="C342" s="128"/>
      <c r="D342" s="128"/>
      <c r="E342" s="126" t="str">
        <f t="shared" si="5"/>
        <v/>
      </c>
      <c r="F342">
        <f>SUMIF($B$11:B342,"withdraw",$C$11:C342)-SUMIFS($C$11:C342,$B$11:B342,"deposit",$D$11:D342,"reinvestment")</f>
        <v>0</v>
      </c>
    </row>
    <row r="343" spans="1:6" ht="29.1" customHeight="1" x14ac:dyDescent="0.25">
      <c r="A343" s="128"/>
      <c r="B343" s="128"/>
      <c r="C343" s="128"/>
      <c r="D343" s="128"/>
      <c r="E343" s="126" t="str">
        <f t="shared" si="5"/>
        <v/>
      </c>
      <c r="F343">
        <f>SUMIF($B$11:B343,"withdraw",$C$11:C343)-SUMIFS($C$11:C343,$B$11:B343,"deposit",$D$11:D343,"reinvestment")</f>
        <v>0</v>
      </c>
    </row>
    <row r="344" spans="1:6" ht="29.1" customHeight="1" x14ac:dyDescent="0.25">
      <c r="A344" s="128"/>
      <c r="B344" s="128"/>
      <c r="C344" s="128"/>
      <c r="D344" s="128"/>
      <c r="E344" s="126" t="str">
        <f t="shared" si="5"/>
        <v/>
      </c>
      <c r="F344">
        <f>SUMIF($B$11:B344,"withdraw",$C$11:C344)-SUMIFS($C$11:C344,$B$11:B344,"deposit",$D$11:D344,"reinvestment")</f>
        <v>0</v>
      </c>
    </row>
    <row r="345" spans="1:6" ht="29.1" customHeight="1" x14ac:dyDescent="0.25">
      <c r="A345" s="128"/>
      <c r="B345" s="128"/>
      <c r="C345" s="128"/>
      <c r="D345" s="128"/>
      <c r="E345" s="126" t="str">
        <f t="shared" si="5"/>
        <v/>
      </c>
      <c r="F345">
        <f>SUMIF($B$11:B345,"withdraw",$C$11:C345)-SUMIFS($C$11:C345,$B$11:B345,"deposit",$D$11:D345,"reinvestment")</f>
        <v>0</v>
      </c>
    </row>
    <row r="346" spans="1:6" ht="29.1" customHeight="1" x14ac:dyDescent="0.25">
      <c r="A346" s="128"/>
      <c r="B346" s="128"/>
      <c r="C346" s="128"/>
      <c r="D346" s="128"/>
      <c r="E346" s="126" t="str">
        <f t="shared" si="5"/>
        <v/>
      </c>
      <c r="F346">
        <f>SUMIF($B$11:B346,"withdraw",$C$11:C346)-SUMIFS($C$11:C346,$B$11:B346,"deposit",$D$11:D346,"reinvestment")</f>
        <v>0</v>
      </c>
    </row>
    <row r="347" spans="1:6" ht="29.1" customHeight="1" x14ac:dyDescent="0.25">
      <c r="A347" s="128"/>
      <c r="B347" s="128"/>
      <c r="C347" s="128"/>
      <c r="D347" s="128"/>
      <c r="E347" s="126" t="str">
        <f t="shared" si="5"/>
        <v/>
      </c>
      <c r="F347">
        <f>SUMIF($B$11:B347,"withdraw",$C$11:C347)-SUMIFS($C$11:C347,$B$11:B347,"deposit",$D$11:D347,"reinvestment")</f>
        <v>0</v>
      </c>
    </row>
    <row r="348" spans="1:6" ht="29.1" customHeight="1" x14ac:dyDescent="0.25">
      <c r="A348" s="128"/>
      <c r="B348" s="128"/>
      <c r="C348" s="128"/>
      <c r="D348" s="128"/>
      <c r="E348" s="126" t="str">
        <f t="shared" si="5"/>
        <v/>
      </c>
      <c r="F348">
        <f>SUMIF($B$11:B348,"withdraw",$C$11:C348)-SUMIFS($C$11:C348,$B$11:B348,"deposit",$D$11:D348,"reinvestment")</f>
        <v>0</v>
      </c>
    </row>
    <row r="349" spans="1:6" ht="29.1" customHeight="1" x14ac:dyDescent="0.25">
      <c r="A349" s="128"/>
      <c r="B349" s="128"/>
      <c r="C349" s="128"/>
      <c r="D349" s="128"/>
      <c r="E349" s="126" t="str">
        <f t="shared" si="5"/>
        <v/>
      </c>
      <c r="F349">
        <f>SUMIF($B$11:B349,"withdraw",$C$11:C349)-SUMIFS($C$11:C349,$B$11:B349,"deposit",$D$11:D349,"reinvestment")</f>
        <v>0</v>
      </c>
    </row>
    <row r="350" spans="1:6" ht="29.1" customHeight="1" x14ac:dyDescent="0.25">
      <c r="A350" s="128"/>
      <c r="B350" s="128"/>
      <c r="C350" s="128"/>
      <c r="D350" s="128"/>
      <c r="E350" s="126" t="str">
        <f t="shared" si="5"/>
        <v/>
      </c>
      <c r="F350">
        <f>SUMIF($B$11:B350,"withdraw",$C$11:C350)-SUMIFS($C$11:C350,$B$11:B350,"deposit",$D$11:D350,"reinvestment")</f>
        <v>0</v>
      </c>
    </row>
    <row r="351" spans="1:6" ht="29.1" customHeight="1" x14ac:dyDescent="0.25">
      <c r="A351" s="128"/>
      <c r="B351" s="128"/>
      <c r="C351" s="128"/>
      <c r="D351" s="128"/>
      <c r="E351" s="126" t="str">
        <f t="shared" si="5"/>
        <v/>
      </c>
      <c r="F351">
        <f>SUMIF($B$11:B351,"withdraw",$C$11:C351)-SUMIFS($C$11:C351,$B$11:B351,"deposit",$D$11:D351,"reinvestment")</f>
        <v>0</v>
      </c>
    </row>
    <row r="352" spans="1:6" ht="29.1" customHeight="1" x14ac:dyDescent="0.25">
      <c r="A352" s="128"/>
      <c r="B352" s="128"/>
      <c r="C352" s="128"/>
      <c r="D352" s="128"/>
      <c r="E352" s="126" t="str">
        <f t="shared" si="5"/>
        <v/>
      </c>
      <c r="F352">
        <f>SUMIF($B$11:B352,"withdraw",$C$11:C352)-SUMIFS($C$11:C352,$B$11:B352,"deposit",$D$11:D352,"reinvestment")</f>
        <v>0</v>
      </c>
    </row>
    <row r="353" spans="1:6" ht="29.1" customHeight="1" x14ac:dyDescent="0.25">
      <c r="A353" s="128"/>
      <c r="B353" s="128"/>
      <c r="C353" s="128"/>
      <c r="D353" s="128"/>
      <c r="E353" s="126" t="str">
        <f t="shared" si="5"/>
        <v/>
      </c>
      <c r="F353">
        <f>SUMIF($B$11:B353,"withdraw",$C$11:C353)-SUMIFS($C$11:C353,$B$11:B353,"deposit",$D$11:D353,"reinvestment")</f>
        <v>0</v>
      </c>
    </row>
    <row r="354" spans="1:6" ht="29.1" customHeight="1" x14ac:dyDescent="0.25">
      <c r="A354" s="128"/>
      <c r="B354" s="128"/>
      <c r="C354" s="128"/>
      <c r="D354" s="128"/>
      <c r="E354" s="126" t="str">
        <f t="shared" si="5"/>
        <v/>
      </c>
      <c r="F354">
        <f>SUMIF($B$11:B354,"withdraw",$C$11:C354)-SUMIFS($C$11:C354,$B$11:B354,"deposit",$D$11:D354,"reinvestment")</f>
        <v>0</v>
      </c>
    </row>
    <row r="355" spans="1:6" ht="29.1" customHeight="1" x14ac:dyDescent="0.25">
      <c r="A355" s="128"/>
      <c r="B355" s="128"/>
      <c r="C355" s="128"/>
      <c r="D355" s="128"/>
      <c r="E355" s="126" t="str">
        <f t="shared" si="5"/>
        <v/>
      </c>
      <c r="F355">
        <f>SUMIF($B$11:B355,"withdraw",$C$11:C355)-SUMIFS($C$11:C355,$B$11:B355,"deposit",$D$11:D355,"reinvestment")</f>
        <v>0</v>
      </c>
    </row>
    <row r="356" spans="1:6" ht="29.1" customHeight="1" x14ac:dyDescent="0.25">
      <c r="A356" s="128"/>
      <c r="B356" s="128"/>
      <c r="C356" s="128"/>
      <c r="D356" s="128"/>
      <c r="E356" s="126" t="str">
        <f t="shared" si="5"/>
        <v/>
      </c>
      <c r="F356">
        <f>SUMIF($B$11:B356,"withdraw",$C$11:C356)-SUMIFS($C$11:C356,$B$11:B356,"deposit",$D$11:D356,"reinvestment")</f>
        <v>0</v>
      </c>
    </row>
    <row r="357" spans="1:6" ht="29.1" customHeight="1" x14ac:dyDescent="0.25">
      <c r="A357" s="128"/>
      <c r="B357" s="128"/>
      <c r="C357" s="128"/>
      <c r="D357" s="128"/>
      <c r="E357" s="126" t="str">
        <f t="shared" si="5"/>
        <v/>
      </c>
      <c r="F357">
        <f>SUMIF($B$11:B357,"withdraw",$C$11:C357)-SUMIFS($C$11:C357,$B$11:B357,"deposit",$D$11:D357,"reinvestment")</f>
        <v>0</v>
      </c>
    </row>
    <row r="358" spans="1:6" ht="29.1" customHeight="1" x14ac:dyDescent="0.25">
      <c r="A358" s="128"/>
      <c r="B358" s="128"/>
      <c r="C358" s="128"/>
      <c r="D358" s="128"/>
      <c r="E358" s="126" t="str">
        <f t="shared" si="5"/>
        <v/>
      </c>
      <c r="F358">
        <f>SUMIF($B$11:B358,"withdraw",$C$11:C358)-SUMIFS($C$11:C358,$B$11:B358,"deposit",$D$11:D358,"reinvestment")</f>
        <v>0</v>
      </c>
    </row>
    <row r="359" spans="1:6" ht="29.1" customHeight="1" x14ac:dyDescent="0.25">
      <c r="A359" s="128"/>
      <c r="B359" s="128"/>
      <c r="C359" s="128"/>
      <c r="D359" s="128"/>
      <c r="E359" s="126" t="str">
        <f t="shared" si="5"/>
        <v/>
      </c>
      <c r="F359">
        <f>SUMIF($B$11:B359,"withdraw",$C$11:C359)-SUMIFS($C$11:C359,$B$11:B359,"deposit",$D$11:D359,"reinvestment")</f>
        <v>0</v>
      </c>
    </row>
    <row r="360" spans="1:6" ht="29.1" customHeight="1" x14ac:dyDescent="0.25">
      <c r="A360" s="128"/>
      <c r="B360" s="128"/>
      <c r="C360" s="128"/>
      <c r="D360" s="128"/>
      <c r="E360" s="126" t="str">
        <f t="shared" si="5"/>
        <v/>
      </c>
      <c r="F360">
        <f>SUMIF($B$11:B360,"withdraw",$C$11:C360)-SUMIFS($C$11:C360,$B$11:B360,"deposit",$D$11:D360,"reinvestment")</f>
        <v>0</v>
      </c>
    </row>
    <row r="361" spans="1:6" ht="29.1" customHeight="1" x14ac:dyDescent="0.25">
      <c r="A361" s="128"/>
      <c r="B361" s="128"/>
      <c r="C361" s="128"/>
      <c r="D361" s="128"/>
      <c r="E361" s="126" t="str">
        <f t="shared" si="5"/>
        <v/>
      </c>
      <c r="F361">
        <f>SUMIF($B$11:B361,"withdraw",$C$11:C361)-SUMIFS($C$11:C361,$B$11:B361,"deposit",$D$11:D361,"reinvestment")</f>
        <v>0</v>
      </c>
    </row>
    <row r="362" spans="1:6" ht="29.1" customHeight="1" x14ac:dyDescent="0.25">
      <c r="A362" s="128"/>
      <c r="B362" s="128"/>
      <c r="C362" s="128"/>
      <c r="D362" s="128"/>
      <c r="E362" s="126" t="str">
        <f t="shared" si="5"/>
        <v/>
      </c>
      <c r="F362">
        <f>SUMIF($B$11:B362,"withdraw",$C$11:C362)-SUMIFS($C$11:C362,$B$11:B362,"deposit",$D$11:D362,"reinvestment")</f>
        <v>0</v>
      </c>
    </row>
    <row r="363" spans="1:6" ht="29.1" customHeight="1" x14ac:dyDescent="0.25">
      <c r="A363" s="128"/>
      <c r="B363" s="128"/>
      <c r="C363" s="128"/>
      <c r="D363" s="128"/>
      <c r="E363" s="126" t="str">
        <f t="shared" si="5"/>
        <v/>
      </c>
      <c r="F363">
        <f>SUMIF($B$11:B363,"withdraw",$C$11:C363)-SUMIFS($C$11:C363,$B$11:B363,"deposit",$D$11:D363,"reinvestment")</f>
        <v>0</v>
      </c>
    </row>
    <row r="364" spans="1:6" ht="29.1" customHeight="1" x14ac:dyDescent="0.25">
      <c r="A364" s="128"/>
      <c r="B364" s="128"/>
      <c r="C364" s="128"/>
      <c r="D364" s="128"/>
      <c r="E364" s="126" t="str">
        <f t="shared" si="5"/>
        <v/>
      </c>
      <c r="F364">
        <f>SUMIF($B$11:B364,"withdraw",$C$11:C364)-SUMIFS($C$11:C364,$B$11:B364,"deposit",$D$11:D364,"reinvestment")</f>
        <v>0</v>
      </c>
    </row>
    <row r="365" spans="1:6" ht="29.1" customHeight="1" x14ac:dyDescent="0.25">
      <c r="A365" s="128"/>
      <c r="B365" s="128"/>
      <c r="C365" s="128"/>
      <c r="D365" s="128"/>
      <c r="E365" s="126" t="str">
        <f t="shared" si="5"/>
        <v/>
      </c>
      <c r="F365">
        <f>SUMIF($B$11:B365,"withdraw",$C$11:C365)-SUMIFS($C$11:C365,$B$11:B365,"deposit",$D$11:D365,"reinvestment")</f>
        <v>0</v>
      </c>
    </row>
    <row r="366" spans="1:6" ht="29.1" customHeight="1" x14ac:dyDescent="0.25">
      <c r="A366" s="128"/>
      <c r="B366" s="128"/>
      <c r="C366" s="128"/>
      <c r="D366" s="128"/>
      <c r="E366" s="126" t="str">
        <f t="shared" si="5"/>
        <v/>
      </c>
      <c r="F366">
        <f>SUMIF($B$11:B366,"withdraw",$C$11:C366)-SUMIFS($C$11:C366,$B$11:B366,"deposit",$D$11:D366,"reinvestment")</f>
        <v>0</v>
      </c>
    </row>
    <row r="367" spans="1:6" ht="29.1" customHeight="1" x14ac:dyDescent="0.25">
      <c r="A367" s="128"/>
      <c r="B367" s="128"/>
      <c r="C367" s="128"/>
      <c r="D367" s="128"/>
      <c r="E367" s="126" t="str">
        <f t="shared" si="5"/>
        <v/>
      </c>
      <c r="F367">
        <f>SUMIF($B$11:B367,"withdraw",$C$11:C367)-SUMIFS($C$11:C367,$B$11:B367,"deposit",$D$11:D367,"reinvestment")</f>
        <v>0</v>
      </c>
    </row>
    <row r="368" spans="1:6" ht="29.1" customHeight="1" x14ac:dyDescent="0.25">
      <c r="A368" s="128"/>
      <c r="B368" s="128"/>
      <c r="C368" s="128"/>
      <c r="D368" s="128"/>
      <c r="E368" s="126" t="str">
        <f t="shared" si="5"/>
        <v/>
      </c>
      <c r="F368">
        <f>SUMIF($B$11:B368,"withdraw",$C$11:C368)-SUMIFS($C$11:C368,$B$11:B368,"deposit",$D$11:D368,"reinvestment")</f>
        <v>0</v>
      </c>
    </row>
    <row r="369" spans="1:6" ht="29.1" customHeight="1" x14ac:dyDescent="0.25">
      <c r="A369" s="128"/>
      <c r="B369" s="128"/>
      <c r="C369" s="128"/>
      <c r="D369" s="128"/>
      <c r="E369" s="126" t="str">
        <f t="shared" si="5"/>
        <v/>
      </c>
      <c r="F369">
        <f>SUMIF($B$11:B369,"withdraw",$C$11:C369)-SUMIFS($C$11:C369,$B$11:B369,"deposit",$D$11:D369,"reinvestment")</f>
        <v>0</v>
      </c>
    </row>
    <row r="370" spans="1:6" ht="29.1" customHeight="1" x14ac:dyDescent="0.25">
      <c r="A370" s="128"/>
      <c r="B370" s="128"/>
      <c r="C370" s="128"/>
      <c r="D370" s="128"/>
      <c r="E370" s="126" t="str">
        <f t="shared" si="5"/>
        <v/>
      </c>
      <c r="F370">
        <f>SUMIF($B$11:B370,"withdraw",$C$11:C370)-SUMIFS($C$11:C370,$B$11:B370,"deposit",$D$11:D370,"reinvestment")</f>
        <v>0</v>
      </c>
    </row>
    <row r="371" spans="1:6" ht="29.1" customHeight="1" x14ac:dyDescent="0.25">
      <c r="A371" s="128"/>
      <c r="B371" s="128"/>
      <c r="C371" s="128"/>
      <c r="D371" s="128"/>
      <c r="E371" s="126" t="str">
        <f t="shared" si="5"/>
        <v/>
      </c>
      <c r="F371">
        <f>SUMIF($B$11:B371,"withdraw",$C$11:C371)-SUMIFS($C$11:C371,$B$11:B371,"deposit",$D$11:D371,"reinvestment")</f>
        <v>0</v>
      </c>
    </row>
    <row r="372" spans="1:6" ht="29.1" customHeight="1" x14ac:dyDescent="0.25">
      <c r="A372" s="128"/>
      <c r="B372" s="128"/>
      <c r="C372" s="128"/>
      <c r="D372" s="128"/>
      <c r="E372" s="126" t="str">
        <f t="shared" si="5"/>
        <v/>
      </c>
      <c r="F372">
        <f>SUMIF($B$11:B372,"withdraw",$C$11:C372)-SUMIFS($C$11:C372,$B$11:B372,"deposit",$D$11:D372,"reinvestment")</f>
        <v>0</v>
      </c>
    </row>
    <row r="373" spans="1:6" ht="29.1" customHeight="1" x14ac:dyDescent="0.25">
      <c r="A373" s="128"/>
      <c r="B373" s="128"/>
      <c r="C373" s="128"/>
      <c r="D373" s="128"/>
      <c r="E373" s="126" t="str">
        <f t="shared" si="5"/>
        <v/>
      </c>
      <c r="F373">
        <f>SUMIF($B$11:B373,"withdraw",$C$11:C373)-SUMIFS($C$11:C373,$B$11:B373,"deposit",$D$11:D373,"reinvestment")</f>
        <v>0</v>
      </c>
    </row>
    <row r="374" spans="1:6" ht="29.1" customHeight="1" x14ac:dyDescent="0.25">
      <c r="A374" s="128"/>
      <c r="B374" s="128"/>
      <c r="C374" s="128"/>
      <c r="D374" s="128"/>
      <c r="E374" s="126" t="str">
        <f t="shared" si="5"/>
        <v/>
      </c>
      <c r="F374">
        <f>SUMIF($B$11:B374,"withdraw",$C$11:C374)-SUMIFS($C$11:C374,$B$11:B374,"deposit",$D$11:D374,"reinvestment")</f>
        <v>0</v>
      </c>
    </row>
    <row r="375" spans="1:6" ht="29.1" customHeight="1" x14ac:dyDescent="0.25">
      <c r="A375" s="128"/>
      <c r="B375" s="128"/>
      <c r="C375" s="128"/>
      <c r="D375" s="128"/>
      <c r="E375" s="126" t="str">
        <f t="shared" si="5"/>
        <v/>
      </c>
      <c r="F375">
        <f>SUMIF($B$11:B375,"withdraw",$C$11:C375)-SUMIFS($C$11:C375,$B$11:B375,"deposit",$D$11:D375,"reinvestment")</f>
        <v>0</v>
      </c>
    </row>
    <row r="376" spans="1:6" ht="29.1" customHeight="1" x14ac:dyDescent="0.25">
      <c r="A376" s="128"/>
      <c r="B376" s="128"/>
      <c r="C376" s="128"/>
      <c r="D376" s="128"/>
      <c r="E376" s="126" t="str">
        <f t="shared" si="5"/>
        <v/>
      </c>
      <c r="F376">
        <f>SUMIF($B$11:B376,"withdraw",$C$11:C376)-SUMIFS($C$11:C376,$B$11:B376,"deposit",$D$11:D376,"reinvestment")</f>
        <v>0</v>
      </c>
    </row>
    <row r="377" spans="1:6" ht="29.1" customHeight="1" x14ac:dyDescent="0.25">
      <c r="A377" s="128"/>
      <c r="B377" s="128"/>
      <c r="C377" s="128"/>
      <c r="D377" s="128"/>
      <c r="E377" s="126" t="str">
        <f t="shared" si="5"/>
        <v/>
      </c>
      <c r="F377">
        <f>SUMIF($B$11:B377,"withdraw",$C$11:C377)-SUMIFS($C$11:C377,$B$11:B377,"deposit",$D$11:D377,"reinvestment")</f>
        <v>0</v>
      </c>
    </row>
    <row r="378" spans="1:6" ht="29.1" customHeight="1" x14ac:dyDescent="0.25">
      <c r="A378" s="128"/>
      <c r="B378" s="128"/>
      <c r="C378" s="128"/>
      <c r="D378" s="128"/>
      <c r="E378" s="126" t="str">
        <f t="shared" si="5"/>
        <v/>
      </c>
      <c r="F378">
        <f>SUMIF($B$11:B378,"withdraw",$C$11:C378)-SUMIFS($C$11:C378,$B$11:B378,"deposit",$D$11:D378,"reinvestment")</f>
        <v>0</v>
      </c>
    </row>
    <row r="379" spans="1:6" ht="29.1" customHeight="1" x14ac:dyDescent="0.25">
      <c r="A379" s="128"/>
      <c r="B379" s="128"/>
      <c r="C379" s="128"/>
      <c r="D379" s="128"/>
      <c r="E379" s="126" t="str">
        <f t="shared" si="5"/>
        <v/>
      </c>
      <c r="F379">
        <f>SUMIF($B$11:B379,"withdraw",$C$11:C379)-SUMIFS($C$11:C379,$B$11:B379,"deposit",$D$11:D379,"reinvestment")</f>
        <v>0</v>
      </c>
    </row>
    <row r="380" spans="1:6" ht="29.1" customHeight="1" x14ac:dyDescent="0.25">
      <c r="A380" s="128"/>
      <c r="B380" s="128"/>
      <c r="C380" s="128"/>
      <c r="D380" s="128"/>
      <c r="E380" s="126" t="str">
        <f t="shared" si="5"/>
        <v/>
      </c>
      <c r="F380">
        <f>SUMIF($B$11:B380,"withdraw",$C$11:C380)-SUMIFS($C$11:C380,$B$11:B380,"deposit",$D$11:D380,"reinvestment")</f>
        <v>0</v>
      </c>
    </row>
    <row r="381" spans="1:6" ht="29.1" customHeight="1" x14ac:dyDescent="0.25">
      <c r="A381" s="128"/>
      <c r="B381" s="128"/>
      <c r="C381" s="128"/>
      <c r="D381" s="128"/>
      <c r="E381" s="126" t="str">
        <f t="shared" si="5"/>
        <v/>
      </c>
      <c r="F381">
        <f>SUMIF($B$11:B381,"withdraw",$C$11:C381)-SUMIFS($C$11:C381,$B$11:B381,"deposit",$D$11:D381,"reinvestment")</f>
        <v>0</v>
      </c>
    </row>
    <row r="382" spans="1:6" ht="29.1" customHeight="1" x14ac:dyDescent="0.25">
      <c r="A382" s="128"/>
      <c r="B382" s="128"/>
      <c r="C382" s="128"/>
      <c r="D382" s="128"/>
      <c r="E382" s="126" t="str">
        <f t="shared" si="5"/>
        <v/>
      </c>
      <c r="F382">
        <f>SUMIF($B$11:B382,"withdraw",$C$11:C382)-SUMIFS($C$11:C382,$B$11:B382,"deposit",$D$11:D382,"reinvestment")</f>
        <v>0</v>
      </c>
    </row>
    <row r="383" spans="1:6" ht="29.1" customHeight="1" x14ac:dyDescent="0.25">
      <c r="A383" s="128"/>
      <c r="B383" s="128"/>
      <c r="C383" s="128"/>
      <c r="D383" s="128"/>
      <c r="E383" s="126" t="str">
        <f t="shared" si="5"/>
        <v/>
      </c>
      <c r="F383">
        <f>SUMIF($B$11:B383,"withdraw",$C$11:C383)-SUMIFS($C$11:C383,$B$11:B383,"deposit",$D$11:D383,"reinvestment")</f>
        <v>0</v>
      </c>
    </row>
    <row r="384" spans="1:6" ht="29.1" customHeight="1" x14ac:dyDescent="0.25">
      <c r="A384" s="128"/>
      <c r="B384" s="128"/>
      <c r="C384" s="128"/>
      <c r="D384" s="128"/>
      <c r="E384" s="126" t="str">
        <f t="shared" si="5"/>
        <v/>
      </c>
      <c r="F384">
        <f>SUMIF($B$11:B384,"withdraw",$C$11:C384)-SUMIFS($C$11:C384,$B$11:B384,"deposit",$D$11:D384,"reinvestment")</f>
        <v>0</v>
      </c>
    </row>
    <row r="385" spans="1:6" ht="29.1" customHeight="1" x14ac:dyDescent="0.25">
      <c r="A385" s="128"/>
      <c r="B385" s="128"/>
      <c r="C385" s="128"/>
      <c r="D385" s="128"/>
      <c r="E385" s="126" t="str">
        <f t="shared" si="5"/>
        <v/>
      </c>
      <c r="F385">
        <f>SUMIF($B$11:B385,"withdraw",$C$11:C385)-SUMIFS($C$11:C385,$B$11:B385,"deposit",$D$11:D385,"reinvestment")</f>
        <v>0</v>
      </c>
    </row>
    <row r="386" spans="1:6" ht="29.1" customHeight="1" x14ac:dyDescent="0.25">
      <c r="A386" s="128"/>
      <c r="B386" s="128"/>
      <c r="C386" s="128"/>
      <c r="D386" s="128"/>
      <c r="E386" s="126" t="str">
        <f t="shared" si="5"/>
        <v/>
      </c>
      <c r="F386">
        <f>SUMIF($B$11:B386,"withdraw",$C$11:C386)-SUMIFS($C$11:C386,$B$11:B386,"deposit",$D$11:D386,"reinvestment")</f>
        <v>0</v>
      </c>
    </row>
    <row r="387" spans="1:6" ht="29.1" customHeight="1" x14ac:dyDescent="0.25">
      <c r="A387" s="128"/>
      <c r="B387" s="128"/>
      <c r="C387" s="128"/>
      <c r="D387" s="128"/>
      <c r="E387" s="126" t="str">
        <f t="shared" si="5"/>
        <v/>
      </c>
      <c r="F387">
        <f>SUMIF($B$11:B387,"withdraw",$C$11:C387)-SUMIFS($C$11:C387,$B$11:B387,"deposit",$D$11:D387,"reinvestment")</f>
        <v>0</v>
      </c>
    </row>
    <row r="388" spans="1:6" ht="29.1" customHeight="1" x14ac:dyDescent="0.25">
      <c r="A388" s="128"/>
      <c r="B388" s="128"/>
      <c r="C388" s="128"/>
      <c r="D388" s="128"/>
      <c r="E388" s="126" t="str">
        <f t="shared" si="5"/>
        <v/>
      </c>
      <c r="F388">
        <f>SUMIF($B$11:B388,"withdraw",$C$11:C388)-SUMIFS($C$11:C388,$B$11:B388,"deposit",$D$11:D388,"reinvestment")</f>
        <v>0</v>
      </c>
    </row>
    <row r="389" spans="1:6" ht="29.1" customHeight="1" x14ac:dyDescent="0.25">
      <c r="A389" s="128"/>
      <c r="B389" s="128"/>
      <c r="C389" s="128"/>
      <c r="D389" s="128"/>
      <c r="E389" s="126" t="str">
        <f t="shared" si="5"/>
        <v/>
      </c>
      <c r="F389">
        <f>SUMIF($B$11:B389,"withdraw",$C$11:C389)-SUMIFS($C$11:C389,$B$11:B389,"deposit",$D$11:D389,"reinvestment")</f>
        <v>0</v>
      </c>
    </row>
    <row r="390" spans="1:6" ht="29.1" customHeight="1" x14ac:dyDescent="0.25">
      <c r="A390" s="128"/>
      <c r="B390" s="128"/>
      <c r="C390" s="128"/>
      <c r="D390" s="128"/>
      <c r="E390" s="126" t="str">
        <f t="shared" si="5"/>
        <v/>
      </c>
      <c r="F390">
        <f>SUMIF($B$11:B390,"withdraw",$C$11:C390)-SUMIFS($C$11:C390,$B$11:B390,"deposit",$D$11:D390,"reinvestment")</f>
        <v>0</v>
      </c>
    </row>
    <row r="391" spans="1:6" ht="29.1" customHeight="1" x14ac:dyDescent="0.25">
      <c r="A391" s="128"/>
      <c r="B391" s="128"/>
      <c r="C391" s="128"/>
      <c r="D391" s="128"/>
      <c r="E391" s="126" t="str">
        <f t="shared" si="5"/>
        <v/>
      </c>
      <c r="F391">
        <f>SUMIF($B$11:B391,"withdraw",$C$11:C391)-SUMIFS($C$11:C391,$B$11:B391,"deposit",$D$11:D391,"reinvestment")</f>
        <v>0</v>
      </c>
    </row>
    <row r="392" spans="1:6" ht="29.1" customHeight="1" x14ac:dyDescent="0.25">
      <c r="A392" s="128"/>
      <c r="B392" s="128"/>
      <c r="C392" s="128"/>
      <c r="D392" s="128"/>
      <c r="E392" s="126" t="str">
        <f t="shared" si="5"/>
        <v/>
      </c>
      <c r="F392">
        <f>SUMIF($B$11:B392,"withdraw",$C$11:C392)-SUMIFS($C$11:C392,$B$11:B392,"deposit",$D$11:D392,"reinvestment")</f>
        <v>0</v>
      </c>
    </row>
    <row r="393" spans="1:6" ht="29.1" customHeight="1" x14ac:dyDescent="0.25">
      <c r="A393" s="128"/>
      <c r="B393" s="128"/>
      <c r="C393" s="128"/>
      <c r="D393" s="128"/>
      <c r="E393" s="126" t="str">
        <f t="shared" si="5"/>
        <v/>
      </c>
      <c r="F393">
        <f>SUMIF($B$11:B393,"withdraw",$C$11:C393)-SUMIFS($C$11:C393,$B$11:B393,"deposit",$D$11:D393,"reinvestment")</f>
        <v>0</v>
      </c>
    </row>
    <row r="394" spans="1:6" ht="29.1" customHeight="1" x14ac:dyDescent="0.25">
      <c r="A394" s="128"/>
      <c r="B394" s="128"/>
      <c r="C394" s="128"/>
      <c r="D394" s="128"/>
      <c r="E394" s="126" t="str">
        <f t="shared" si="5"/>
        <v/>
      </c>
      <c r="F394">
        <f>SUMIF($B$11:B394,"withdraw",$C$11:C394)-SUMIFS($C$11:C394,$B$11:B394,"deposit",$D$11:D394,"reinvestment")</f>
        <v>0</v>
      </c>
    </row>
    <row r="395" spans="1:6" ht="29.1" customHeight="1" x14ac:dyDescent="0.25">
      <c r="A395" s="128"/>
      <c r="B395" s="128"/>
      <c r="C395" s="128"/>
      <c r="D395" s="128"/>
      <c r="E395" s="126" t="str">
        <f t="shared" si="5"/>
        <v/>
      </c>
      <c r="F395">
        <f>SUMIF($B$11:B395,"withdraw",$C$11:C395)-SUMIFS($C$11:C395,$B$11:B395,"deposit",$D$11:D395,"reinvestment")</f>
        <v>0</v>
      </c>
    </row>
    <row r="396" spans="1:6" ht="29.1" customHeight="1" x14ac:dyDescent="0.25">
      <c r="A396" s="128"/>
      <c r="B396" s="128"/>
      <c r="C396" s="128"/>
      <c r="D396" s="128"/>
      <c r="E396" s="126" t="str">
        <f t="shared" si="5"/>
        <v/>
      </c>
      <c r="F396">
        <f>SUMIF($B$11:B396,"withdraw",$C$11:C396)-SUMIFS($C$11:C396,$B$11:B396,"deposit",$D$11:D396,"reinvestment")</f>
        <v>0</v>
      </c>
    </row>
    <row r="397" spans="1:6" ht="29.1" customHeight="1" x14ac:dyDescent="0.25">
      <c r="A397" s="128"/>
      <c r="B397" s="128"/>
      <c r="C397" s="128"/>
      <c r="D397" s="128"/>
      <c r="E397" s="126" t="str">
        <f t="shared" ref="E397:E460" si="6">IF(AND(C397&gt;F396,D397="reinvestment"),"You cannot reinvest more than is withdrawn and available.","")</f>
        <v/>
      </c>
      <c r="F397">
        <f>SUMIF($B$11:B397,"withdraw",$C$11:C397)-SUMIFS($C$11:C397,$B$11:B397,"deposit",$D$11:D397,"reinvestment")</f>
        <v>0</v>
      </c>
    </row>
    <row r="398" spans="1:6" ht="29.1" customHeight="1" x14ac:dyDescent="0.25">
      <c r="A398" s="128"/>
      <c r="B398" s="128"/>
      <c r="C398" s="128"/>
      <c r="D398" s="128"/>
      <c r="E398" s="126" t="str">
        <f t="shared" si="6"/>
        <v/>
      </c>
      <c r="F398">
        <f>SUMIF($B$11:B398,"withdraw",$C$11:C398)-SUMIFS($C$11:C398,$B$11:B398,"deposit",$D$11:D398,"reinvestment")</f>
        <v>0</v>
      </c>
    </row>
    <row r="399" spans="1:6" ht="29.1" customHeight="1" x14ac:dyDescent="0.25">
      <c r="A399" s="128"/>
      <c r="B399" s="128"/>
      <c r="C399" s="128"/>
      <c r="D399" s="128"/>
      <c r="E399" s="126" t="str">
        <f t="shared" si="6"/>
        <v/>
      </c>
      <c r="F399">
        <f>SUMIF($B$11:B399,"withdraw",$C$11:C399)-SUMIFS($C$11:C399,$B$11:B399,"deposit",$D$11:D399,"reinvestment")</f>
        <v>0</v>
      </c>
    </row>
    <row r="400" spans="1:6" ht="29.1" customHeight="1" x14ac:dyDescent="0.25">
      <c r="A400" s="128"/>
      <c r="B400" s="128"/>
      <c r="C400" s="128"/>
      <c r="D400" s="128"/>
      <c r="E400" s="126" t="str">
        <f t="shared" si="6"/>
        <v/>
      </c>
      <c r="F400">
        <f>SUMIF($B$11:B400,"withdraw",$C$11:C400)-SUMIFS($C$11:C400,$B$11:B400,"deposit",$D$11:D400,"reinvestment")</f>
        <v>0</v>
      </c>
    </row>
    <row r="401" spans="1:6" ht="29.1" customHeight="1" x14ac:dyDescent="0.25">
      <c r="A401" s="128"/>
      <c r="B401" s="128"/>
      <c r="C401" s="128"/>
      <c r="D401" s="128"/>
      <c r="E401" s="126" t="str">
        <f t="shared" si="6"/>
        <v/>
      </c>
      <c r="F401">
        <f>SUMIF($B$11:B401,"withdraw",$C$11:C401)-SUMIFS($C$11:C401,$B$11:B401,"deposit",$D$11:D401,"reinvestment")</f>
        <v>0</v>
      </c>
    </row>
    <row r="402" spans="1:6" ht="29.1" customHeight="1" x14ac:dyDescent="0.25">
      <c r="A402" s="128"/>
      <c r="B402" s="128"/>
      <c r="C402" s="128"/>
      <c r="D402" s="128"/>
      <c r="E402" s="126" t="str">
        <f t="shared" si="6"/>
        <v/>
      </c>
      <c r="F402">
        <f>SUMIF($B$11:B402,"withdraw",$C$11:C402)-SUMIFS($C$11:C402,$B$11:B402,"deposit",$D$11:D402,"reinvestment")</f>
        <v>0</v>
      </c>
    </row>
    <row r="403" spans="1:6" ht="29.1" customHeight="1" x14ac:dyDescent="0.25">
      <c r="A403" s="128"/>
      <c r="B403" s="128"/>
      <c r="C403" s="128"/>
      <c r="D403" s="128"/>
      <c r="E403" s="126" t="str">
        <f t="shared" si="6"/>
        <v/>
      </c>
      <c r="F403">
        <f>SUMIF($B$11:B403,"withdraw",$C$11:C403)-SUMIFS($C$11:C403,$B$11:B403,"deposit",$D$11:D403,"reinvestment")</f>
        <v>0</v>
      </c>
    </row>
    <row r="404" spans="1:6" ht="29.1" customHeight="1" x14ac:dyDescent="0.25">
      <c r="A404" s="128"/>
      <c r="B404" s="128"/>
      <c r="C404" s="128"/>
      <c r="D404" s="128"/>
      <c r="E404" s="126" t="str">
        <f t="shared" si="6"/>
        <v/>
      </c>
      <c r="F404">
        <f>SUMIF($B$11:B404,"withdraw",$C$11:C404)-SUMIFS($C$11:C404,$B$11:B404,"deposit",$D$11:D404,"reinvestment")</f>
        <v>0</v>
      </c>
    </row>
    <row r="405" spans="1:6" ht="29.1" customHeight="1" x14ac:dyDescent="0.25">
      <c r="A405" s="128"/>
      <c r="B405" s="128"/>
      <c r="C405" s="128"/>
      <c r="D405" s="128"/>
      <c r="E405" s="126" t="str">
        <f t="shared" si="6"/>
        <v/>
      </c>
      <c r="F405">
        <f>SUMIF($B$11:B405,"withdraw",$C$11:C405)-SUMIFS($C$11:C405,$B$11:B405,"deposit",$D$11:D405,"reinvestment")</f>
        <v>0</v>
      </c>
    </row>
    <row r="406" spans="1:6" ht="29.1" customHeight="1" x14ac:dyDescent="0.25">
      <c r="A406" s="128"/>
      <c r="B406" s="128"/>
      <c r="C406" s="128"/>
      <c r="D406" s="128"/>
      <c r="E406" s="126" t="str">
        <f t="shared" si="6"/>
        <v/>
      </c>
      <c r="F406">
        <f>SUMIF($B$11:B406,"withdraw",$C$11:C406)-SUMIFS($C$11:C406,$B$11:B406,"deposit",$D$11:D406,"reinvestment")</f>
        <v>0</v>
      </c>
    </row>
    <row r="407" spans="1:6" ht="29.1" customHeight="1" x14ac:dyDescent="0.25">
      <c r="A407" s="128"/>
      <c r="B407" s="128"/>
      <c r="C407" s="128"/>
      <c r="D407" s="128"/>
      <c r="E407" s="126" t="str">
        <f t="shared" si="6"/>
        <v/>
      </c>
      <c r="F407">
        <f>SUMIF($B$11:B407,"withdraw",$C$11:C407)-SUMIFS($C$11:C407,$B$11:B407,"deposit",$D$11:D407,"reinvestment")</f>
        <v>0</v>
      </c>
    </row>
    <row r="408" spans="1:6" ht="29.1" customHeight="1" x14ac:dyDescent="0.25">
      <c r="A408" s="128"/>
      <c r="B408" s="128"/>
      <c r="C408" s="128"/>
      <c r="D408" s="128"/>
      <c r="E408" s="126" t="str">
        <f t="shared" si="6"/>
        <v/>
      </c>
      <c r="F408">
        <f>SUMIF($B$11:B408,"withdraw",$C$11:C408)-SUMIFS($C$11:C408,$B$11:B408,"deposit",$D$11:D408,"reinvestment")</f>
        <v>0</v>
      </c>
    </row>
    <row r="409" spans="1:6" ht="29.1" customHeight="1" x14ac:dyDescent="0.25">
      <c r="A409" s="128"/>
      <c r="B409" s="128"/>
      <c r="C409" s="128"/>
      <c r="D409" s="128"/>
      <c r="E409" s="126" t="str">
        <f t="shared" si="6"/>
        <v/>
      </c>
      <c r="F409">
        <f>SUMIF($B$11:B409,"withdraw",$C$11:C409)-SUMIFS($C$11:C409,$B$11:B409,"deposit",$D$11:D409,"reinvestment")</f>
        <v>0</v>
      </c>
    </row>
    <row r="410" spans="1:6" ht="29.1" customHeight="1" x14ac:dyDescent="0.25">
      <c r="A410" s="128"/>
      <c r="B410" s="128"/>
      <c r="C410" s="128"/>
      <c r="D410" s="128"/>
      <c r="E410" s="126" t="str">
        <f t="shared" si="6"/>
        <v/>
      </c>
      <c r="F410">
        <f>SUMIF($B$11:B410,"withdraw",$C$11:C410)-SUMIFS($C$11:C410,$B$11:B410,"deposit",$D$11:D410,"reinvestment")</f>
        <v>0</v>
      </c>
    </row>
    <row r="411" spans="1:6" ht="29.1" customHeight="1" x14ac:dyDescent="0.25">
      <c r="A411" s="128"/>
      <c r="B411" s="128"/>
      <c r="C411" s="128"/>
      <c r="D411" s="128"/>
      <c r="E411" s="126" t="str">
        <f t="shared" si="6"/>
        <v/>
      </c>
      <c r="F411">
        <f>SUMIF($B$11:B411,"withdraw",$C$11:C411)-SUMIFS($C$11:C411,$B$11:B411,"deposit",$D$11:D411,"reinvestment")</f>
        <v>0</v>
      </c>
    </row>
    <row r="412" spans="1:6" ht="29.1" customHeight="1" x14ac:dyDescent="0.25">
      <c r="A412" s="128"/>
      <c r="B412" s="128"/>
      <c r="C412" s="128"/>
      <c r="D412" s="128"/>
      <c r="E412" s="126" t="str">
        <f t="shared" si="6"/>
        <v/>
      </c>
      <c r="F412">
        <f>SUMIF($B$11:B412,"withdraw",$C$11:C412)-SUMIFS($C$11:C412,$B$11:B412,"deposit",$D$11:D412,"reinvestment")</f>
        <v>0</v>
      </c>
    </row>
    <row r="413" spans="1:6" ht="29.1" customHeight="1" x14ac:dyDescent="0.25">
      <c r="A413" s="128"/>
      <c r="B413" s="128"/>
      <c r="C413" s="128"/>
      <c r="D413" s="128"/>
      <c r="E413" s="126" t="str">
        <f t="shared" si="6"/>
        <v/>
      </c>
      <c r="F413">
        <f>SUMIF($B$11:B413,"withdraw",$C$11:C413)-SUMIFS($C$11:C413,$B$11:B413,"deposit",$D$11:D413,"reinvestment")</f>
        <v>0</v>
      </c>
    </row>
    <row r="414" spans="1:6" ht="29.1" customHeight="1" x14ac:dyDescent="0.25">
      <c r="A414" s="128"/>
      <c r="B414" s="128"/>
      <c r="C414" s="128"/>
      <c r="D414" s="128"/>
      <c r="E414" s="126" t="str">
        <f t="shared" si="6"/>
        <v/>
      </c>
      <c r="F414">
        <f>SUMIF($B$11:B414,"withdraw",$C$11:C414)-SUMIFS($C$11:C414,$B$11:B414,"deposit",$D$11:D414,"reinvestment")</f>
        <v>0</v>
      </c>
    </row>
    <row r="415" spans="1:6" ht="29.1" customHeight="1" x14ac:dyDescent="0.25">
      <c r="A415" s="128"/>
      <c r="B415" s="128"/>
      <c r="C415" s="128"/>
      <c r="D415" s="128"/>
      <c r="E415" s="126" t="str">
        <f t="shared" si="6"/>
        <v/>
      </c>
      <c r="F415">
        <f>SUMIF($B$11:B415,"withdraw",$C$11:C415)-SUMIFS($C$11:C415,$B$11:B415,"deposit",$D$11:D415,"reinvestment")</f>
        <v>0</v>
      </c>
    </row>
    <row r="416" spans="1:6" ht="29.1" customHeight="1" x14ac:dyDescent="0.25">
      <c r="A416" s="128"/>
      <c r="B416" s="128"/>
      <c r="C416" s="128"/>
      <c r="D416" s="128"/>
      <c r="E416" s="126" t="str">
        <f t="shared" si="6"/>
        <v/>
      </c>
      <c r="F416">
        <f>SUMIF($B$11:B416,"withdraw",$C$11:C416)-SUMIFS($C$11:C416,$B$11:B416,"deposit",$D$11:D416,"reinvestment")</f>
        <v>0</v>
      </c>
    </row>
    <row r="417" spans="1:6" ht="29.1" customHeight="1" x14ac:dyDescent="0.25">
      <c r="A417" s="128"/>
      <c r="B417" s="128"/>
      <c r="C417" s="128"/>
      <c r="D417" s="128"/>
      <c r="E417" s="126" t="str">
        <f t="shared" si="6"/>
        <v/>
      </c>
      <c r="F417">
        <f>SUMIF($B$11:B417,"withdraw",$C$11:C417)-SUMIFS($C$11:C417,$B$11:B417,"deposit",$D$11:D417,"reinvestment")</f>
        <v>0</v>
      </c>
    </row>
    <row r="418" spans="1:6" ht="29.1" customHeight="1" x14ac:dyDescent="0.25">
      <c r="A418" s="128"/>
      <c r="B418" s="128"/>
      <c r="C418" s="128"/>
      <c r="D418" s="128"/>
      <c r="E418" s="126" t="str">
        <f t="shared" si="6"/>
        <v/>
      </c>
      <c r="F418">
        <f>SUMIF($B$11:B418,"withdraw",$C$11:C418)-SUMIFS($C$11:C418,$B$11:B418,"deposit",$D$11:D418,"reinvestment")</f>
        <v>0</v>
      </c>
    </row>
    <row r="419" spans="1:6" ht="29.1" customHeight="1" x14ac:dyDescent="0.25">
      <c r="A419" s="128"/>
      <c r="B419" s="128"/>
      <c r="C419" s="128"/>
      <c r="D419" s="128"/>
      <c r="E419" s="126" t="str">
        <f t="shared" si="6"/>
        <v/>
      </c>
      <c r="F419">
        <f>SUMIF($B$11:B419,"withdraw",$C$11:C419)-SUMIFS($C$11:C419,$B$11:B419,"deposit",$D$11:D419,"reinvestment")</f>
        <v>0</v>
      </c>
    </row>
    <row r="420" spans="1:6" ht="29.1" customHeight="1" x14ac:dyDescent="0.25">
      <c r="A420" s="128"/>
      <c r="B420" s="128"/>
      <c r="C420" s="128"/>
      <c r="D420" s="128"/>
      <c r="E420" s="126" t="str">
        <f t="shared" si="6"/>
        <v/>
      </c>
      <c r="F420">
        <f>SUMIF($B$11:B420,"withdraw",$C$11:C420)-SUMIFS($C$11:C420,$B$11:B420,"deposit",$D$11:D420,"reinvestment")</f>
        <v>0</v>
      </c>
    </row>
    <row r="421" spans="1:6" ht="29.1" customHeight="1" x14ac:dyDescent="0.25">
      <c r="A421" s="128"/>
      <c r="B421" s="128"/>
      <c r="C421" s="128"/>
      <c r="D421" s="128"/>
      <c r="E421" s="126" t="str">
        <f t="shared" si="6"/>
        <v/>
      </c>
      <c r="F421">
        <f>SUMIF($B$11:B421,"withdraw",$C$11:C421)-SUMIFS($C$11:C421,$B$11:B421,"deposit",$D$11:D421,"reinvestment")</f>
        <v>0</v>
      </c>
    </row>
    <row r="422" spans="1:6" ht="29.1" customHeight="1" x14ac:dyDescent="0.25">
      <c r="A422" s="128"/>
      <c r="B422" s="128"/>
      <c r="C422" s="128"/>
      <c r="D422" s="128"/>
      <c r="E422" s="126" t="str">
        <f t="shared" si="6"/>
        <v/>
      </c>
      <c r="F422">
        <f>SUMIF($B$11:B422,"withdraw",$C$11:C422)-SUMIFS($C$11:C422,$B$11:B422,"deposit",$D$11:D422,"reinvestment")</f>
        <v>0</v>
      </c>
    </row>
    <row r="423" spans="1:6" ht="29.1" customHeight="1" x14ac:dyDescent="0.25">
      <c r="A423" s="128"/>
      <c r="B423" s="128"/>
      <c r="C423" s="128"/>
      <c r="D423" s="128"/>
      <c r="E423" s="126" t="str">
        <f t="shared" si="6"/>
        <v/>
      </c>
      <c r="F423">
        <f>SUMIF($B$11:B423,"withdraw",$C$11:C423)-SUMIFS($C$11:C423,$B$11:B423,"deposit",$D$11:D423,"reinvestment")</f>
        <v>0</v>
      </c>
    </row>
    <row r="424" spans="1:6" ht="29.1" customHeight="1" x14ac:dyDescent="0.25">
      <c r="A424" s="128"/>
      <c r="B424" s="128"/>
      <c r="C424" s="128"/>
      <c r="D424" s="128"/>
      <c r="E424" s="126" t="str">
        <f t="shared" si="6"/>
        <v/>
      </c>
      <c r="F424">
        <f>SUMIF($B$11:B424,"withdraw",$C$11:C424)-SUMIFS($C$11:C424,$B$11:B424,"deposit",$D$11:D424,"reinvestment")</f>
        <v>0</v>
      </c>
    </row>
    <row r="425" spans="1:6" ht="29.1" customHeight="1" x14ac:dyDescent="0.25">
      <c r="A425" s="128"/>
      <c r="B425" s="128"/>
      <c r="C425" s="128"/>
      <c r="D425" s="128"/>
      <c r="E425" s="126" t="str">
        <f t="shared" si="6"/>
        <v/>
      </c>
      <c r="F425">
        <f>SUMIF($B$11:B425,"withdraw",$C$11:C425)-SUMIFS($C$11:C425,$B$11:B425,"deposit",$D$11:D425,"reinvestment")</f>
        <v>0</v>
      </c>
    </row>
    <row r="426" spans="1:6" ht="29.1" customHeight="1" x14ac:dyDescent="0.25">
      <c r="A426" s="128"/>
      <c r="B426" s="128"/>
      <c r="C426" s="128"/>
      <c r="D426" s="128"/>
      <c r="E426" s="126" t="str">
        <f t="shared" si="6"/>
        <v/>
      </c>
      <c r="F426">
        <f>SUMIF($B$11:B426,"withdraw",$C$11:C426)-SUMIFS($C$11:C426,$B$11:B426,"deposit",$D$11:D426,"reinvestment")</f>
        <v>0</v>
      </c>
    </row>
    <row r="427" spans="1:6" ht="29.1" customHeight="1" x14ac:dyDescent="0.25">
      <c r="A427" s="128"/>
      <c r="B427" s="128"/>
      <c r="C427" s="128"/>
      <c r="D427" s="128"/>
      <c r="E427" s="126" t="str">
        <f t="shared" si="6"/>
        <v/>
      </c>
      <c r="F427">
        <f>SUMIF($B$11:B427,"withdraw",$C$11:C427)-SUMIFS($C$11:C427,$B$11:B427,"deposit",$D$11:D427,"reinvestment")</f>
        <v>0</v>
      </c>
    </row>
    <row r="428" spans="1:6" ht="29.1" customHeight="1" x14ac:dyDescent="0.25">
      <c r="A428" s="128"/>
      <c r="B428" s="128"/>
      <c r="C428" s="128"/>
      <c r="D428" s="128"/>
      <c r="E428" s="126" t="str">
        <f t="shared" si="6"/>
        <v/>
      </c>
      <c r="F428">
        <f>SUMIF($B$11:B428,"withdraw",$C$11:C428)-SUMIFS($C$11:C428,$B$11:B428,"deposit",$D$11:D428,"reinvestment")</f>
        <v>0</v>
      </c>
    </row>
    <row r="429" spans="1:6" ht="29.1" customHeight="1" x14ac:dyDescent="0.25">
      <c r="A429" s="128"/>
      <c r="B429" s="128"/>
      <c r="C429" s="128"/>
      <c r="D429" s="128"/>
      <c r="E429" s="126" t="str">
        <f t="shared" si="6"/>
        <v/>
      </c>
      <c r="F429">
        <f>SUMIF($B$11:B429,"withdraw",$C$11:C429)-SUMIFS($C$11:C429,$B$11:B429,"deposit",$D$11:D429,"reinvestment")</f>
        <v>0</v>
      </c>
    </row>
    <row r="430" spans="1:6" ht="29.1" customHeight="1" x14ac:dyDescent="0.25">
      <c r="A430" s="128"/>
      <c r="B430" s="128"/>
      <c r="C430" s="128"/>
      <c r="D430" s="128"/>
      <c r="E430" s="126" t="str">
        <f t="shared" si="6"/>
        <v/>
      </c>
      <c r="F430">
        <f>SUMIF($B$11:B430,"withdraw",$C$11:C430)-SUMIFS($C$11:C430,$B$11:B430,"deposit",$D$11:D430,"reinvestment")</f>
        <v>0</v>
      </c>
    </row>
    <row r="431" spans="1:6" ht="29.1" customHeight="1" x14ac:dyDescent="0.25">
      <c r="A431" s="128"/>
      <c r="B431" s="128"/>
      <c r="C431" s="128"/>
      <c r="D431" s="128"/>
      <c r="E431" s="126" t="str">
        <f t="shared" si="6"/>
        <v/>
      </c>
      <c r="F431">
        <f>SUMIF($B$11:B431,"withdraw",$C$11:C431)-SUMIFS($C$11:C431,$B$11:B431,"deposit",$D$11:D431,"reinvestment")</f>
        <v>0</v>
      </c>
    </row>
    <row r="432" spans="1:6" ht="29.1" customHeight="1" x14ac:dyDescent="0.25">
      <c r="A432" s="128"/>
      <c r="B432" s="128"/>
      <c r="C432" s="128"/>
      <c r="D432" s="128"/>
      <c r="E432" s="126" t="str">
        <f t="shared" si="6"/>
        <v/>
      </c>
      <c r="F432">
        <f>SUMIF($B$11:B432,"withdraw",$C$11:C432)-SUMIFS($C$11:C432,$B$11:B432,"deposit",$D$11:D432,"reinvestment")</f>
        <v>0</v>
      </c>
    </row>
    <row r="433" spans="1:6" ht="29.1" customHeight="1" x14ac:dyDescent="0.25">
      <c r="A433" s="128"/>
      <c r="B433" s="128"/>
      <c r="C433" s="128"/>
      <c r="D433" s="128"/>
      <c r="E433" s="126" t="str">
        <f t="shared" si="6"/>
        <v/>
      </c>
      <c r="F433">
        <f>SUMIF($B$11:B433,"withdraw",$C$11:C433)-SUMIFS($C$11:C433,$B$11:B433,"deposit",$D$11:D433,"reinvestment")</f>
        <v>0</v>
      </c>
    </row>
    <row r="434" spans="1:6" ht="29.1" customHeight="1" x14ac:dyDescent="0.25">
      <c r="A434" s="128"/>
      <c r="B434" s="128"/>
      <c r="C434" s="128"/>
      <c r="D434" s="128"/>
      <c r="E434" s="126" t="str">
        <f t="shared" si="6"/>
        <v/>
      </c>
      <c r="F434">
        <f>SUMIF($B$11:B434,"withdraw",$C$11:C434)-SUMIFS($C$11:C434,$B$11:B434,"deposit",$D$11:D434,"reinvestment")</f>
        <v>0</v>
      </c>
    </row>
    <row r="435" spans="1:6" ht="29.1" customHeight="1" x14ac:dyDescent="0.25">
      <c r="A435" s="128"/>
      <c r="B435" s="128"/>
      <c r="C435" s="128"/>
      <c r="D435" s="128"/>
      <c r="E435" s="126" t="str">
        <f t="shared" si="6"/>
        <v/>
      </c>
      <c r="F435">
        <f>SUMIF($B$11:B435,"withdraw",$C$11:C435)-SUMIFS($C$11:C435,$B$11:B435,"deposit",$D$11:D435,"reinvestment")</f>
        <v>0</v>
      </c>
    </row>
    <row r="436" spans="1:6" ht="29.1" customHeight="1" x14ac:dyDescent="0.25">
      <c r="A436" s="128"/>
      <c r="B436" s="128"/>
      <c r="C436" s="128"/>
      <c r="D436" s="128"/>
      <c r="E436" s="126" t="str">
        <f t="shared" si="6"/>
        <v/>
      </c>
      <c r="F436">
        <f>SUMIF($B$11:B436,"withdraw",$C$11:C436)-SUMIFS($C$11:C436,$B$11:B436,"deposit",$D$11:D436,"reinvestment")</f>
        <v>0</v>
      </c>
    </row>
    <row r="437" spans="1:6" ht="29.1" customHeight="1" x14ac:dyDescent="0.25">
      <c r="A437" s="128"/>
      <c r="B437" s="128"/>
      <c r="C437" s="128"/>
      <c r="D437" s="128"/>
      <c r="E437" s="126" t="str">
        <f t="shared" si="6"/>
        <v/>
      </c>
      <c r="F437">
        <f>SUMIF($B$11:B437,"withdraw",$C$11:C437)-SUMIFS($C$11:C437,$B$11:B437,"deposit",$D$11:D437,"reinvestment")</f>
        <v>0</v>
      </c>
    </row>
    <row r="438" spans="1:6" ht="29.1" customHeight="1" x14ac:dyDescent="0.25">
      <c r="A438" s="128"/>
      <c r="B438" s="128"/>
      <c r="C438" s="128"/>
      <c r="D438" s="128"/>
      <c r="E438" s="126" t="str">
        <f t="shared" si="6"/>
        <v/>
      </c>
      <c r="F438">
        <f>SUMIF($B$11:B438,"withdraw",$C$11:C438)-SUMIFS($C$11:C438,$B$11:B438,"deposit",$D$11:D438,"reinvestment")</f>
        <v>0</v>
      </c>
    </row>
    <row r="439" spans="1:6" ht="29.1" customHeight="1" x14ac:dyDescent="0.25">
      <c r="A439" s="128"/>
      <c r="B439" s="128"/>
      <c r="C439" s="128"/>
      <c r="D439" s="128"/>
      <c r="E439" s="126" t="str">
        <f t="shared" si="6"/>
        <v/>
      </c>
      <c r="F439">
        <f>SUMIF($B$11:B439,"withdraw",$C$11:C439)-SUMIFS($C$11:C439,$B$11:B439,"deposit",$D$11:D439,"reinvestment")</f>
        <v>0</v>
      </c>
    </row>
    <row r="440" spans="1:6" ht="29.1" customHeight="1" x14ac:dyDescent="0.25">
      <c r="A440" s="128"/>
      <c r="B440" s="128"/>
      <c r="C440" s="128"/>
      <c r="D440" s="128"/>
      <c r="E440" s="126" t="str">
        <f t="shared" si="6"/>
        <v/>
      </c>
      <c r="F440">
        <f>SUMIF($B$11:B440,"withdraw",$C$11:C440)-SUMIFS($C$11:C440,$B$11:B440,"deposit",$D$11:D440,"reinvestment")</f>
        <v>0</v>
      </c>
    </row>
    <row r="441" spans="1:6" ht="29.1" customHeight="1" x14ac:dyDescent="0.25">
      <c r="A441" s="128"/>
      <c r="B441" s="128"/>
      <c r="C441" s="128"/>
      <c r="D441" s="128"/>
      <c r="E441" s="126" t="str">
        <f t="shared" si="6"/>
        <v/>
      </c>
      <c r="F441">
        <f>SUMIF($B$11:B441,"withdraw",$C$11:C441)-SUMIFS($C$11:C441,$B$11:B441,"deposit",$D$11:D441,"reinvestment")</f>
        <v>0</v>
      </c>
    </row>
    <row r="442" spans="1:6" ht="29.1" customHeight="1" x14ac:dyDescent="0.25">
      <c r="A442" s="128"/>
      <c r="B442" s="128"/>
      <c r="C442" s="128"/>
      <c r="D442" s="128"/>
      <c r="E442" s="126" t="str">
        <f t="shared" si="6"/>
        <v/>
      </c>
      <c r="F442">
        <f>SUMIF($B$11:B442,"withdraw",$C$11:C442)-SUMIFS($C$11:C442,$B$11:B442,"deposit",$D$11:D442,"reinvestment")</f>
        <v>0</v>
      </c>
    </row>
    <row r="443" spans="1:6" ht="29.1" customHeight="1" x14ac:dyDescent="0.25">
      <c r="A443" s="128"/>
      <c r="B443" s="128"/>
      <c r="C443" s="128"/>
      <c r="D443" s="128"/>
      <c r="E443" s="126" t="str">
        <f t="shared" si="6"/>
        <v/>
      </c>
      <c r="F443">
        <f>SUMIF($B$11:B443,"withdraw",$C$11:C443)-SUMIFS($C$11:C443,$B$11:B443,"deposit",$D$11:D443,"reinvestment")</f>
        <v>0</v>
      </c>
    </row>
    <row r="444" spans="1:6" ht="29.1" customHeight="1" x14ac:dyDescent="0.25">
      <c r="A444" s="128"/>
      <c r="B444" s="128"/>
      <c r="C444" s="128"/>
      <c r="D444" s="128"/>
      <c r="E444" s="126" t="str">
        <f t="shared" si="6"/>
        <v/>
      </c>
      <c r="F444">
        <f>SUMIF($B$11:B444,"withdraw",$C$11:C444)-SUMIFS($C$11:C444,$B$11:B444,"deposit",$D$11:D444,"reinvestment")</f>
        <v>0</v>
      </c>
    </row>
    <row r="445" spans="1:6" ht="29.1" customHeight="1" x14ac:dyDescent="0.25">
      <c r="A445" s="128"/>
      <c r="B445" s="128"/>
      <c r="C445" s="128"/>
      <c r="D445" s="128"/>
      <c r="E445" s="126" t="str">
        <f t="shared" si="6"/>
        <v/>
      </c>
      <c r="F445">
        <f>SUMIF($B$11:B445,"withdraw",$C$11:C445)-SUMIFS($C$11:C445,$B$11:B445,"deposit",$D$11:D445,"reinvestment")</f>
        <v>0</v>
      </c>
    </row>
    <row r="446" spans="1:6" ht="29.1" customHeight="1" x14ac:dyDescent="0.25">
      <c r="A446" s="128"/>
      <c r="B446" s="128"/>
      <c r="C446" s="128"/>
      <c r="D446" s="128"/>
      <c r="E446" s="126" t="str">
        <f t="shared" si="6"/>
        <v/>
      </c>
      <c r="F446">
        <f>SUMIF($B$11:B446,"withdraw",$C$11:C446)-SUMIFS($C$11:C446,$B$11:B446,"deposit",$D$11:D446,"reinvestment")</f>
        <v>0</v>
      </c>
    </row>
    <row r="447" spans="1:6" ht="29.1" customHeight="1" x14ac:dyDescent="0.25">
      <c r="A447" s="128"/>
      <c r="B447" s="128"/>
      <c r="C447" s="128"/>
      <c r="D447" s="128"/>
      <c r="E447" s="126" t="str">
        <f t="shared" si="6"/>
        <v/>
      </c>
      <c r="F447">
        <f>SUMIF($B$11:B447,"withdraw",$C$11:C447)-SUMIFS($C$11:C447,$B$11:B447,"deposit",$D$11:D447,"reinvestment")</f>
        <v>0</v>
      </c>
    </row>
    <row r="448" spans="1:6" ht="29.1" customHeight="1" x14ac:dyDescent="0.25">
      <c r="A448" s="128"/>
      <c r="B448" s="128"/>
      <c r="C448" s="128"/>
      <c r="D448" s="128"/>
      <c r="E448" s="126" t="str">
        <f t="shared" si="6"/>
        <v/>
      </c>
      <c r="F448">
        <f>SUMIF($B$11:B448,"withdraw",$C$11:C448)-SUMIFS($C$11:C448,$B$11:B448,"deposit",$D$11:D448,"reinvestment")</f>
        <v>0</v>
      </c>
    </row>
    <row r="449" spans="1:6" ht="29.1" customHeight="1" x14ac:dyDescent="0.25">
      <c r="A449" s="128"/>
      <c r="B449" s="128"/>
      <c r="C449" s="128"/>
      <c r="D449" s="128"/>
      <c r="E449" s="126" t="str">
        <f t="shared" si="6"/>
        <v/>
      </c>
      <c r="F449">
        <f>SUMIF($B$11:B449,"withdraw",$C$11:C449)-SUMIFS($C$11:C449,$B$11:B449,"deposit",$D$11:D449,"reinvestment")</f>
        <v>0</v>
      </c>
    </row>
    <row r="450" spans="1:6" ht="29.1" customHeight="1" x14ac:dyDescent="0.25">
      <c r="A450" s="128"/>
      <c r="B450" s="128"/>
      <c r="C450" s="128"/>
      <c r="D450" s="128"/>
      <c r="E450" s="126" t="str">
        <f t="shared" si="6"/>
        <v/>
      </c>
      <c r="F450">
        <f>SUMIF($B$11:B450,"withdraw",$C$11:C450)-SUMIFS($C$11:C450,$B$11:B450,"deposit",$D$11:D450,"reinvestment")</f>
        <v>0</v>
      </c>
    </row>
    <row r="451" spans="1:6" ht="29.1" customHeight="1" x14ac:dyDescent="0.25">
      <c r="A451" s="128"/>
      <c r="B451" s="128"/>
      <c r="C451" s="128"/>
      <c r="D451" s="128"/>
      <c r="E451" s="126" t="str">
        <f t="shared" si="6"/>
        <v/>
      </c>
      <c r="F451">
        <f>SUMIF($B$11:B451,"withdraw",$C$11:C451)-SUMIFS($C$11:C451,$B$11:B451,"deposit",$D$11:D451,"reinvestment")</f>
        <v>0</v>
      </c>
    </row>
    <row r="452" spans="1:6" ht="29.1" customHeight="1" x14ac:dyDescent="0.25">
      <c r="A452" s="128"/>
      <c r="B452" s="128"/>
      <c r="C452" s="128"/>
      <c r="D452" s="128"/>
      <c r="E452" s="126" t="str">
        <f t="shared" si="6"/>
        <v/>
      </c>
      <c r="F452">
        <f>SUMIF($B$11:B452,"withdraw",$C$11:C452)-SUMIFS($C$11:C452,$B$11:B452,"deposit",$D$11:D452,"reinvestment")</f>
        <v>0</v>
      </c>
    </row>
    <row r="453" spans="1:6" ht="29.1" customHeight="1" x14ac:dyDescent="0.25">
      <c r="A453" s="128"/>
      <c r="B453" s="128"/>
      <c r="C453" s="128"/>
      <c r="D453" s="128"/>
      <c r="E453" s="126" t="str">
        <f t="shared" si="6"/>
        <v/>
      </c>
      <c r="F453">
        <f>SUMIF($B$11:B453,"withdraw",$C$11:C453)-SUMIFS($C$11:C453,$B$11:B453,"deposit",$D$11:D453,"reinvestment")</f>
        <v>0</v>
      </c>
    </row>
    <row r="454" spans="1:6" ht="29.1" customHeight="1" x14ac:dyDescent="0.25">
      <c r="A454" s="128"/>
      <c r="B454" s="128"/>
      <c r="C454" s="128"/>
      <c r="D454" s="128"/>
      <c r="E454" s="126" t="str">
        <f t="shared" si="6"/>
        <v/>
      </c>
      <c r="F454">
        <f>SUMIF($B$11:B454,"withdraw",$C$11:C454)-SUMIFS($C$11:C454,$B$11:B454,"deposit",$D$11:D454,"reinvestment")</f>
        <v>0</v>
      </c>
    </row>
    <row r="455" spans="1:6" ht="29.1" customHeight="1" x14ac:dyDescent="0.25">
      <c r="A455" s="128"/>
      <c r="B455" s="128"/>
      <c r="C455" s="128"/>
      <c r="D455" s="128"/>
      <c r="E455" s="126" t="str">
        <f t="shared" si="6"/>
        <v/>
      </c>
      <c r="F455">
        <f>SUMIF($B$11:B455,"withdraw",$C$11:C455)-SUMIFS($C$11:C455,$B$11:B455,"deposit",$D$11:D455,"reinvestment")</f>
        <v>0</v>
      </c>
    </row>
    <row r="456" spans="1:6" ht="29.1" customHeight="1" x14ac:dyDescent="0.25">
      <c r="A456" s="128"/>
      <c r="B456" s="128"/>
      <c r="C456" s="128"/>
      <c r="D456" s="128"/>
      <c r="E456" s="126" t="str">
        <f t="shared" si="6"/>
        <v/>
      </c>
      <c r="F456">
        <f>SUMIF($B$11:B456,"withdraw",$C$11:C456)-SUMIFS($C$11:C456,$B$11:B456,"deposit",$D$11:D456,"reinvestment")</f>
        <v>0</v>
      </c>
    </row>
    <row r="457" spans="1:6" ht="29.1" customHeight="1" x14ac:dyDescent="0.25">
      <c r="A457" s="128"/>
      <c r="B457" s="128"/>
      <c r="C457" s="128"/>
      <c r="D457" s="128"/>
      <c r="E457" s="126" t="str">
        <f t="shared" si="6"/>
        <v/>
      </c>
      <c r="F457">
        <f>SUMIF($B$11:B457,"withdraw",$C$11:C457)-SUMIFS($C$11:C457,$B$11:B457,"deposit",$D$11:D457,"reinvestment")</f>
        <v>0</v>
      </c>
    </row>
    <row r="458" spans="1:6" ht="29.1" customHeight="1" x14ac:dyDescent="0.25">
      <c r="A458" s="128"/>
      <c r="B458" s="128"/>
      <c r="C458" s="128"/>
      <c r="D458" s="128"/>
      <c r="E458" s="126" t="str">
        <f t="shared" si="6"/>
        <v/>
      </c>
      <c r="F458">
        <f>SUMIF($B$11:B458,"withdraw",$C$11:C458)-SUMIFS($C$11:C458,$B$11:B458,"deposit",$D$11:D458,"reinvestment")</f>
        <v>0</v>
      </c>
    </row>
    <row r="459" spans="1:6" ht="29.1" customHeight="1" x14ac:dyDescent="0.25">
      <c r="A459" s="128"/>
      <c r="B459" s="128"/>
      <c r="C459" s="128"/>
      <c r="D459" s="128"/>
      <c r="E459" s="126" t="str">
        <f t="shared" si="6"/>
        <v/>
      </c>
      <c r="F459">
        <f>SUMIF($B$11:B459,"withdraw",$C$11:C459)-SUMIFS($C$11:C459,$B$11:B459,"deposit",$D$11:D459,"reinvestment")</f>
        <v>0</v>
      </c>
    </row>
    <row r="460" spans="1:6" ht="29.1" customHeight="1" x14ac:dyDescent="0.25">
      <c r="A460" s="128"/>
      <c r="B460" s="128"/>
      <c r="C460" s="128"/>
      <c r="D460" s="128"/>
      <c r="E460" s="126" t="str">
        <f t="shared" si="6"/>
        <v/>
      </c>
      <c r="F460">
        <f>SUMIF($B$11:B460,"withdraw",$C$11:C460)-SUMIFS($C$11:C460,$B$11:B460,"deposit",$D$11:D460,"reinvestment")</f>
        <v>0</v>
      </c>
    </row>
    <row r="461" spans="1:6" ht="29.1" customHeight="1" x14ac:dyDescent="0.25">
      <c r="A461" s="128"/>
      <c r="B461" s="128"/>
      <c r="C461" s="128"/>
      <c r="D461" s="128"/>
      <c r="E461" s="126" t="str">
        <f t="shared" ref="E461:E524" si="7">IF(AND(C461&gt;F460,D461="reinvestment"),"You cannot reinvest more than is withdrawn and available.","")</f>
        <v/>
      </c>
      <c r="F461">
        <f>SUMIF($B$11:B461,"withdraw",$C$11:C461)-SUMIFS($C$11:C461,$B$11:B461,"deposit",$D$11:D461,"reinvestment")</f>
        <v>0</v>
      </c>
    </row>
    <row r="462" spans="1:6" ht="29.1" customHeight="1" x14ac:dyDescent="0.25">
      <c r="A462" s="128"/>
      <c r="B462" s="128"/>
      <c r="C462" s="128"/>
      <c r="D462" s="128"/>
      <c r="E462" s="126" t="str">
        <f t="shared" si="7"/>
        <v/>
      </c>
      <c r="F462">
        <f>SUMIF($B$11:B462,"withdraw",$C$11:C462)-SUMIFS($C$11:C462,$B$11:B462,"deposit",$D$11:D462,"reinvestment")</f>
        <v>0</v>
      </c>
    </row>
    <row r="463" spans="1:6" ht="29.1" customHeight="1" x14ac:dyDescent="0.25">
      <c r="A463" s="128"/>
      <c r="B463" s="128"/>
      <c r="C463" s="128"/>
      <c r="D463" s="128"/>
      <c r="E463" s="126" t="str">
        <f t="shared" si="7"/>
        <v/>
      </c>
      <c r="F463">
        <f>SUMIF($B$11:B463,"withdraw",$C$11:C463)-SUMIFS($C$11:C463,$B$11:B463,"deposit",$D$11:D463,"reinvestment")</f>
        <v>0</v>
      </c>
    </row>
    <row r="464" spans="1:6" ht="29.1" customHeight="1" x14ac:dyDescent="0.25">
      <c r="A464" s="128"/>
      <c r="B464" s="128"/>
      <c r="C464" s="128"/>
      <c r="D464" s="128"/>
      <c r="E464" s="126" t="str">
        <f t="shared" si="7"/>
        <v/>
      </c>
      <c r="F464">
        <f>SUMIF($B$11:B464,"withdraw",$C$11:C464)-SUMIFS($C$11:C464,$B$11:B464,"deposit",$D$11:D464,"reinvestment")</f>
        <v>0</v>
      </c>
    </row>
    <row r="465" spans="1:6" ht="29.1" customHeight="1" x14ac:dyDescent="0.25">
      <c r="A465" s="128"/>
      <c r="B465" s="128"/>
      <c r="C465" s="128"/>
      <c r="D465" s="128"/>
      <c r="E465" s="126" t="str">
        <f t="shared" si="7"/>
        <v/>
      </c>
      <c r="F465">
        <f>SUMIF($B$11:B465,"withdraw",$C$11:C465)-SUMIFS($C$11:C465,$B$11:B465,"deposit",$D$11:D465,"reinvestment")</f>
        <v>0</v>
      </c>
    </row>
    <row r="466" spans="1:6" ht="29.1" customHeight="1" x14ac:dyDescent="0.25">
      <c r="A466" s="128"/>
      <c r="B466" s="128"/>
      <c r="C466" s="128"/>
      <c r="D466" s="128"/>
      <c r="E466" s="126" t="str">
        <f t="shared" si="7"/>
        <v/>
      </c>
      <c r="F466">
        <f>SUMIF($B$11:B466,"withdraw",$C$11:C466)-SUMIFS($C$11:C466,$B$11:B466,"deposit",$D$11:D466,"reinvestment")</f>
        <v>0</v>
      </c>
    </row>
    <row r="467" spans="1:6" ht="29.1" customHeight="1" x14ac:dyDescent="0.25">
      <c r="A467" s="128"/>
      <c r="B467" s="128"/>
      <c r="C467" s="128"/>
      <c r="D467" s="128"/>
      <c r="E467" s="126" t="str">
        <f t="shared" si="7"/>
        <v/>
      </c>
      <c r="F467">
        <f>SUMIF($B$11:B467,"withdraw",$C$11:C467)-SUMIFS($C$11:C467,$B$11:B467,"deposit",$D$11:D467,"reinvestment")</f>
        <v>0</v>
      </c>
    </row>
    <row r="468" spans="1:6" ht="29.1" customHeight="1" x14ac:dyDescent="0.25">
      <c r="A468" s="128"/>
      <c r="B468" s="128"/>
      <c r="C468" s="128"/>
      <c r="D468" s="128"/>
      <c r="E468" s="126" t="str">
        <f t="shared" si="7"/>
        <v/>
      </c>
      <c r="F468">
        <f>SUMIF($B$11:B468,"withdraw",$C$11:C468)-SUMIFS($C$11:C468,$B$11:B468,"deposit",$D$11:D468,"reinvestment")</f>
        <v>0</v>
      </c>
    </row>
    <row r="469" spans="1:6" ht="29.1" customHeight="1" x14ac:dyDescent="0.25">
      <c r="A469" s="128"/>
      <c r="B469" s="128"/>
      <c r="C469" s="128"/>
      <c r="D469" s="128"/>
      <c r="E469" s="126" t="str">
        <f t="shared" si="7"/>
        <v/>
      </c>
      <c r="F469">
        <f>SUMIF($B$11:B469,"withdraw",$C$11:C469)-SUMIFS($C$11:C469,$B$11:B469,"deposit",$D$11:D469,"reinvestment")</f>
        <v>0</v>
      </c>
    </row>
    <row r="470" spans="1:6" ht="29.1" customHeight="1" x14ac:dyDescent="0.25">
      <c r="A470" s="128"/>
      <c r="B470" s="128"/>
      <c r="C470" s="128"/>
      <c r="D470" s="128"/>
      <c r="E470" s="126" t="str">
        <f t="shared" si="7"/>
        <v/>
      </c>
      <c r="F470">
        <f>SUMIF($B$11:B470,"withdraw",$C$11:C470)-SUMIFS($C$11:C470,$B$11:B470,"deposit",$D$11:D470,"reinvestment")</f>
        <v>0</v>
      </c>
    </row>
    <row r="471" spans="1:6" ht="29.1" customHeight="1" x14ac:dyDescent="0.25">
      <c r="A471" s="128"/>
      <c r="B471" s="128"/>
      <c r="C471" s="128"/>
      <c r="D471" s="128"/>
      <c r="E471" s="126" t="str">
        <f t="shared" si="7"/>
        <v/>
      </c>
      <c r="F471">
        <f>SUMIF($B$11:B471,"withdraw",$C$11:C471)-SUMIFS($C$11:C471,$B$11:B471,"deposit",$D$11:D471,"reinvestment")</f>
        <v>0</v>
      </c>
    </row>
    <row r="472" spans="1:6" ht="29.1" customHeight="1" x14ac:dyDescent="0.25">
      <c r="A472" s="128"/>
      <c r="B472" s="128"/>
      <c r="C472" s="128"/>
      <c r="D472" s="128"/>
      <c r="E472" s="126" t="str">
        <f t="shared" si="7"/>
        <v/>
      </c>
      <c r="F472">
        <f>SUMIF($B$11:B472,"withdraw",$C$11:C472)-SUMIFS($C$11:C472,$B$11:B472,"deposit",$D$11:D472,"reinvestment")</f>
        <v>0</v>
      </c>
    </row>
    <row r="473" spans="1:6" ht="29.1" customHeight="1" x14ac:dyDescent="0.25">
      <c r="A473" s="128"/>
      <c r="B473" s="128"/>
      <c r="C473" s="128"/>
      <c r="D473" s="128"/>
      <c r="E473" s="126" t="str">
        <f t="shared" si="7"/>
        <v/>
      </c>
      <c r="F473">
        <f>SUMIF($B$11:B473,"withdraw",$C$11:C473)-SUMIFS($C$11:C473,$B$11:B473,"deposit",$D$11:D473,"reinvestment")</f>
        <v>0</v>
      </c>
    </row>
    <row r="474" spans="1:6" ht="29.1" customHeight="1" x14ac:dyDescent="0.25">
      <c r="A474" s="128"/>
      <c r="B474" s="128"/>
      <c r="C474" s="128"/>
      <c r="D474" s="128"/>
      <c r="E474" s="126" t="str">
        <f t="shared" si="7"/>
        <v/>
      </c>
      <c r="F474">
        <f>SUMIF($B$11:B474,"withdraw",$C$11:C474)-SUMIFS($C$11:C474,$B$11:B474,"deposit",$D$11:D474,"reinvestment")</f>
        <v>0</v>
      </c>
    </row>
    <row r="475" spans="1:6" ht="29.1" customHeight="1" x14ac:dyDescent="0.25">
      <c r="A475" s="128"/>
      <c r="B475" s="128"/>
      <c r="C475" s="128"/>
      <c r="D475" s="128"/>
      <c r="E475" s="126" t="str">
        <f t="shared" si="7"/>
        <v/>
      </c>
      <c r="F475">
        <f>SUMIF($B$11:B475,"withdraw",$C$11:C475)-SUMIFS($C$11:C475,$B$11:B475,"deposit",$D$11:D475,"reinvestment")</f>
        <v>0</v>
      </c>
    </row>
    <row r="476" spans="1:6" ht="29.1" customHeight="1" x14ac:dyDescent="0.25">
      <c r="A476" s="128"/>
      <c r="B476" s="128"/>
      <c r="C476" s="128"/>
      <c r="D476" s="128"/>
      <c r="E476" s="126" t="str">
        <f t="shared" si="7"/>
        <v/>
      </c>
      <c r="F476">
        <f>SUMIF($B$11:B476,"withdraw",$C$11:C476)-SUMIFS($C$11:C476,$B$11:B476,"deposit",$D$11:D476,"reinvestment")</f>
        <v>0</v>
      </c>
    </row>
    <row r="477" spans="1:6" ht="29.1" customHeight="1" x14ac:dyDescent="0.25">
      <c r="A477" s="128"/>
      <c r="B477" s="128"/>
      <c r="C477" s="128"/>
      <c r="D477" s="128"/>
      <c r="E477" s="126" t="str">
        <f t="shared" si="7"/>
        <v/>
      </c>
      <c r="F477">
        <f>SUMIF($B$11:B477,"withdraw",$C$11:C477)-SUMIFS($C$11:C477,$B$11:B477,"deposit",$D$11:D477,"reinvestment")</f>
        <v>0</v>
      </c>
    </row>
    <row r="478" spans="1:6" ht="29.1" customHeight="1" x14ac:dyDescent="0.25">
      <c r="A478" s="128"/>
      <c r="B478" s="128"/>
      <c r="C478" s="128"/>
      <c r="D478" s="128"/>
      <c r="E478" s="126" t="str">
        <f t="shared" si="7"/>
        <v/>
      </c>
      <c r="F478">
        <f>SUMIF($B$11:B478,"withdraw",$C$11:C478)-SUMIFS($C$11:C478,$B$11:B478,"deposit",$D$11:D478,"reinvestment")</f>
        <v>0</v>
      </c>
    </row>
    <row r="479" spans="1:6" ht="29.1" customHeight="1" x14ac:dyDescent="0.25">
      <c r="A479" s="128"/>
      <c r="B479" s="128"/>
      <c r="C479" s="128"/>
      <c r="D479" s="128"/>
      <c r="E479" s="126" t="str">
        <f t="shared" si="7"/>
        <v/>
      </c>
      <c r="F479">
        <f>SUMIF($B$11:B479,"withdraw",$C$11:C479)-SUMIFS($C$11:C479,$B$11:B479,"deposit",$D$11:D479,"reinvestment")</f>
        <v>0</v>
      </c>
    </row>
    <row r="480" spans="1:6" ht="29.1" customHeight="1" x14ac:dyDescent="0.25">
      <c r="A480" s="128"/>
      <c r="B480" s="128"/>
      <c r="C480" s="128"/>
      <c r="D480" s="128"/>
      <c r="E480" s="126" t="str">
        <f t="shared" si="7"/>
        <v/>
      </c>
      <c r="F480">
        <f>SUMIF($B$11:B480,"withdraw",$C$11:C480)-SUMIFS($C$11:C480,$B$11:B480,"deposit",$D$11:D480,"reinvestment")</f>
        <v>0</v>
      </c>
    </row>
    <row r="481" spans="1:6" ht="29.1" customHeight="1" x14ac:dyDescent="0.25">
      <c r="A481" s="128"/>
      <c r="B481" s="128"/>
      <c r="C481" s="128"/>
      <c r="D481" s="128"/>
      <c r="E481" s="126" t="str">
        <f t="shared" si="7"/>
        <v/>
      </c>
      <c r="F481">
        <f>SUMIF($B$11:B481,"withdraw",$C$11:C481)-SUMIFS($C$11:C481,$B$11:B481,"deposit",$D$11:D481,"reinvestment")</f>
        <v>0</v>
      </c>
    </row>
    <row r="482" spans="1:6" ht="29.1" customHeight="1" x14ac:dyDescent="0.25">
      <c r="A482" s="128"/>
      <c r="B482" s="128"/>
      <c r="C482" s="128"/>
      <c r="D482" s="128"/>
      <c r="E482" s="126" t="str">
        <f t="shared" si="7"/>
        <v/>
      </c>
      <c r="F482">
        <f>SUMIF($B$11:B482,"withdraw",$C$11:C482)-SUMIFS($C$11:C482,$B$11:B482,"deposit",$D$11:D482,"reinvestment")</f>
        <v>0</v>
      </c>
    </row>
    <row r="483" spans="1:6" ht="29.1" customHeight="1" x14ac:dyDescent="0.25">
      <c r="A483" s="128"/>
      <c r="B483" s="128"/>
      <c r="C483" s="128"/>
      <c r="D483" s="128"/>
      <c r="E483" s="126" t="str">
        <f t="shared" si="7"/>
        <v/>
      </c>
      <c r="F483">
        <f>SUMIF($B$11:B483,"withdraw",$C$11:C483)-SUMIFS($C$11:C483,$B$11:B483,"deposit",$D$11:D483,"reinvestment")</f>
        <v>0</v>
      </c>
    </row>
    <row r="484" spans="1:6" ht="29.1" customHeight="1" x14ac:dyDescent="0.25">
      <c r="A484" s="128"/>
      <c r="B484" s="128"/>
      <c r="C484" s="128"/>
      <c r="D484" s="128"/>
      <c r="E484" s="126" t="str">
        <f t="shared" si="7"/>
        <v/>
      </c>
      <c r="F484">
        <f>SUMIF($B$11:B484,"withdraw",$C$11:C484)-SUMIFS($C$11:C484,$B$11:B484,"deposit",$D$11:D484,"reinvestment")</f>
        <v>0</v>
      </c>
    </row>
    <row r="485" spans="1:6" ht="29.1" customHeight="1" x14ac:dyDescent="0.25">
      <c r="A485" s="128"/>
      <c r="B485" s="128"/>
      <c r="C485" s="128"/>
      <c r="D485" s="128"/>
      <c r="E485" s="126" t="str">
        <f t="shared" si="7"/>
        <v/>
      </c>
      <c r="F485">
        <f>SUMIF($B$11:B485,"withdraw",$C$11:C485)-SUMIFS($C$11:C485,$B$11:B485,"deposit",$D$11:D485,"reinvestment")</f>
        <v>0</v>
      </c>
    </row>
    <row r="486" spans="1:6" ht="29.1" customHeight="1" x14ac:dyDescent="0.25">
      <c r="A486" s="128"/>
      <c r="B486" s="128"/>
      <c r="C486" s="128"/>
      <c r="D486" s="128"/>
      <c r="E486" s="126" t="str">
        <f t="shared" si="7"/>
        <v/>
      </c>
      <c r="F486">
        <f>SUMIF($B$11:B486,"withdraw",$C$11:C486)-SUMIFS($C$11:C486,$B$11:B486,"deposit",$D$11:D486,"reinvestment")</f>
        <v>0</v>
      </c>
    </row>
    <row r="487" spans="1:6" ht="29.1" customHeight="1" x14ac:dyDescent="0.25">
      <c r="A487" s="128"/>
      <c r="B487" s="128"/>
      <c r="C487" s="128"/>
      <c r="D487" s="128"/>
      <c r="E487" s="126" t="str">
        <f t="shared" si="7"/>
        <v/>
      </c>
      <c r="F487">
        <f>SUMIF($B$11:B487,"withdraw",$C$11:C487)-SUMIFS($C$11:C487,$B$11:B487,"deposit",$D$11:D487,"reinvestment")</f>
        <v>0</v>
      </c>
    </row>
    <row r="488" spans="1:6" ht="29.1" customHeight="1" x14ac:dyDescent="0.25">
      <c r="A488" s="128"/>
      <c r="B488" s="128"/>
      <c r="C488" s="128"/>
      <c r="D488" s="128"/>
      <c r="E488" s="126" t="str">
        <f t="shared" si="7"/>
        <v/>
      </c>
      <c r="F488">
        <f>SUMIF($B$11:B488,"withdraw",$C$11:C488)-SUMIFS($C$11:C488,$B$11:B488,"deposit",$D$11:D488,"reinvestment")</f>
        <v>0</v>
      </c>
    </row>
    <row r="489" spans="1:6" ht="29.1" customHeight="1" x14ac:dyDescent="0.25">
      <c r="A489" s="128"/>
      <c r="B489" s="128"/>
      <c r="C489" s="128"/>
      <c r="D489" s="128"/>
      <c r="E489" s="126" t="str">
        <f t="shared" si="7"/>
        <v/>
      </c>
      <c r="F489">
        <f>SUMIF($B$11:B489,"withdraw",$C$11:C489)-SUMIFS($C$11:C489,$B$11:B489,"deposit",$D$11:D489,"reinvestment")</f>
        <v>0</v>
      </c>
    </row>
    <row r="490" spans="1:6" ht="29.1" customHeight="1" x14ac:dyDescent="0.25">
      <c r="A490" s="128"/>
      <c r="B490" s="128"/>
      <c r="C490" s="128"/>
      <c r="D490" s="128"/>
      <c r="E490" s="126" t="str">
        <f t="shared" si="7"/>
        <v/>
      </c>
      <c r="F490">
        <f>SUMIF($B$11:B490,"withdraw",$C$11:C490)-SUMIFS($C$11:C490,$B$11:B490,"deposit",$D$11:D490,"reinvestment")</f>
        <v>0</v>
      </c>
    </row>
    <row r="491" spans="1:6" ht="29.1" customHeight="1" x14ac:dyDescent="0.25">
      <c r="A491" s="128"/>
      <c r="B491" s="128"/>
      <c r="C491" s="128"/>
      <c r="D491" s="128"/>
      <c r="E491" s="126" t="str">
        <f t="shared" si="7"/>
        <v/>
      </c>
      <c r="F491">
        <f>SUMIF($B$11:B491,"withdraw",$C$11:C491)-SUMIFS($C$11:C491,$B$11:B491,"deposit",$D$11:D491,"reinvestment")</f>
        <v>0</v>
      </c>
    </row>
    <row r="492" spans="1:6" ht="29.1" customHeight="1" x14ac:dyDescent="0.25">
      <c r="A492" s="128"/>
      <c r="B492" s="128"/>
      <c r="C492" s="128"/>
      <c r="D492" s="128"/>
      <c r="E492" s="126" t="str">
        <f t="shared" si="7"/>
        <v/>
      </c>
      <c r="F492">
        <f>SUMIF($B$11:B492,"withdraw",$C$11:C492)-SUMIFS($C$11:C492,$B$11:B492,"deposit",$D$11:D492,"reinvestment")</f>
        <v>0</v>
      </c>
    </row>
    <row r="493" spans="1:6" ht="29.1" customHeight="1" x14ac:dyDescent="0.25">
      <c r="A493" s="128"/>
      <c r="B493" s="128"/>
      <c r="C493" s="128"/>
      <c r="D493" s="128"/>
      <c r="E493" s="126" t="str">
        <f t="shared" si="7"/>
        <v/>
      </c>
      <c r="F493">
        <f>SUMIF($B$11:B493,"withdraw",$C$11:C493)-SUMIFS($C$11:C493,$B$11:B493,"deposit",$D$11:D493,"reinvestment")</f>
        <v>0</v>
      </c>
    </row>
    <row r="494" spans="1:6" ht="29.1" customHeight="1" x14ac:dyDescent="0.25">
      <c r="A494" s="128"/>
      <c r="B494" s="128"/>
      <c r="C494" s="128"/>
      <c r="D494" s="128"/>
      <c r="E494" s="126" t="str">
        <f t="shared" si="7"/>
        <v/>
      </c>
      <c r="F494">
        <f>SUMIF($B$11:B494,"withdraw",$C$11:C494)-SUMIFS($C$11:C494,$B$11:B494,"deposit",$D$11:D494,"reinvestment")</f>
        <v>0</v>
      </c>
    </row>
    <row r="495" spans="1:6" ht="29.1" customHeight="1" x14ac:dyDescent="0.25">
      <c r="A495" s="128"/>
      <c r="B495" s="128"/>
      <c r="C495" s="128"/>
      <c r="D495" s="128"/>
      <c r="E495" s="126" t="str">
        <f t="shared" si="7"/>
        <v/>
      </c>
      <c r="F495">
        <f>SUMIF($B$11:B495,"withdraw",$C$11:C495)-SUMIFS($C$11:C495,$B$11:B495,"deposit",$D$11:D495,"reinvestment")</f>
        <v>0</v>
      </c>
    </row>
    <row r="496" spans="1:6" ht="29.1" customHeight="1" x14ac:dyDescent="0.25">
      <c r="A496" s="128"/>
      <c r="B496" s="128"/>
      <c r="C496" s="128"/>
      <c r="D496" s="128"/>
      <c r="E496" s="126" t="str">
        <f t="shared" si="7"/>
        <v/>
      </c>
      <c r="F496">
        <f>SUMIF($B$11:B496,"withdraw",$C$11:C496)-SUMIFS($C$11:C496,$B$11:B496,"deposit",$D$11:D496,"reinvestment")</f>
        <v>0</v>
      </c>
    </row>
    <row r="497" spans="1:6" ht="29.1" customHeight="1" x14ac:dyDescent="0.25">
      <c r="A497" s="128"/>
      <c r="B497" s="128"/>
      <c r="C497" s="128"/>
      <c r="D497" s="128"/>
      <c r="E497" s="126" t="str">
        <f t="shared" si="7"/>
        <v/>
      </c>
      <c r="F497">
        <f>SUMIF($B$11:B497,"withdraw",$C$11:C497)-SUMIFS($C$11:C497,$B$11:B497,"deposit",$D$11:D497,"reinvestment")</f>
        <v>0</v>
      </c>
    </row>
    <row r="498" spans="1:6" ht="29.1" customHeight="1" x14ac:dyDescent="0.25">
      <c r="A498" s="128"/>
      <c r="B498" s="128"/>
      <c r="C498" s="128"/>
      <c r="D498" s="128"/>
      <c r="E498" s="126" t="str">
        <f t="shared" si="7"/>
        <v/>
      </c>
      <c r="F498">
        <f>SUMIF($B$11:B498,"withdraw",$C$11:C498)-SUMIFS($C$11:C498,$B$11:B498,"deposit",$D$11:D498,"reinvestment")</f>
        <v>0</v>
      </c>
    </row>
    <row r="499" spans="1:6" ht="29.1" customHeight="1" x14ac:dyDescent="0.25">
      <c r="A499" s="128"/>
      <c r="B499" s="128"/>
      <c r="C499" s="128"/>
      <c r="D499" s="128"/>
      <c r="E499" s="126" t="str">
        <f t="shared" si="7"/>
        <v/>
      </c>
      <c r="F499">
        <f>SUMIF($B$11:B499,"withdraw",$C$11:C499)-SUMIFS($C$11:C499,$B$11:B499,"deposit",$D$11:D499,"reinvestment")</f>
        <v>0</v>
      </c>
    </row>
    <row r="500" spans="1:6" ht="29.1" customHeight="1" x14ac:dyDescent="0.25">
      <c r="A500" s="128"/>
      <c r="B500" s="128"/>
      <c r="C500" s="128"/>
      <c r="D500" s="128"/>
      <c r="E500" s="126" t="str">
        <f t="shared" si="7"/>
        <v/>
      </c>
      <c r="F500">
        <f>SUMIF($B$11:B500,"withdraw",$C$11:C500)-SUMIFS($C$11:C500,$B$11:B500,"deposit",$D$11:D500,"reinvestment")</f>
        <v>0</v>
      </c>
    </row>
    <row r="501" spans="1:6" ht="29.1" customHeight="1" x14ac:dyDescent="0.25">
      <c r="A501" s="128"/>
      <c r="B501" s="128"/>
      <c r="C501" s="128"/>
      <c r="D501" s="128"/>
      <c r="E501" s="126" t="str">
        <f t="shared" si="7"/>
        <v/>
      </c>
      <c r="F501">
        <f>SUMIF($B$11:B501,"withdraw",$C$11:C501)-SUMIFS($C$11:C501,$B$11:B501,"deposit",$D$11:D501,"reinvestment")</f>
        <v>0</v>
      </c>
    </row>
    <row r="502" spans="1:6" ht="29.1" customHeight="1" x14ac:dyDescent="0.25">
      <c r="A502" s="128"/>
      <c r="B502" s="128"/>
      <c r="C502" s="128"/>
      <c r="D502" s="128"/>
      <c r="E502" s="126" t="str">
        <f t="shared" si="7"/>
        <v/>
      </c>
      <c r="F502">
        <f>SUMIF($B$11:B502,"withdraw",$C$11:C502)-SUMIFS($C$11:C502,$B$11:B502,"deposit",$D$11:D502,"reinvestment")</f>
        <v>0</v>
      </c>
    </row>
    <row r="503" spans="1:6" ht="29.1" customHeight="1" x14ac:dyDescent="0.25">
      <c r="A503" s="128"/>
      <c r="B503" s="128"/>
      <c r="C503" s="128"/>
      <c r="D503" s="128"/>
      <c r="E503" s="126" t="str">
        <f t="shared" si="7"/>
        <v/>
      </c>
      <c r="F503">
        <f>SUMIF($B$11:B503,"withdraw",$C$11:C503)-SUMIFS($C$11:C503,$B$11:B503,"deposit",$D$11:D503,"reinvestment")</f>
        <v>0</v>
      </c>
    </row>
    <row r="504" spans="1:6" ht="29.1" customHeight="1" x14ac:dyDescent="0.25">
      <c r="A504" s="128"/>
      <c r="B504" s="128"/>
      <c r="C504" s="128"/>
      <c r="D504" s="128"/>
      <c r="E504" s="126" t="str">
        <f t="shared" si="7"/>
        <v/>
      </c>
      <c r="F504">
        <f>SUMIF($B$11:B504,"withdraw",$C$11:C504)-SUMIFS($C$11:C504,$B$11:B504,"deposit",$D$11:D504,"reinvestment")</f>
        <v>0</v>
      </c>
    </row>
    <row r="505" spans="1:6" ht="29.1" customHeight="1" x14ac:dyDescent="0.25">
      <c r="A505" s="128"/>
      <c r="B505" s="128"/>
      <c r="C505" s="128"/>
      <c r="D505" s="128"/>
      <c r="E505" s="126" t="str">
        <f t="shared" si="7"/>
        <v/>
      </c>
      <c r="F505">
        <f>SUMIF($B$11:B505,"withdraw",$C$11:C505)-SUMIFS($C$11:C505,$B$11:B505,"deposit",$D$11:D505,"reinvestment")</f>
        <v>0</v>
      </c>
    </row>
    <row r="506" spans="1:6" ht="29.1" customHeight="1" x14ac:dyDescent="0.25">
      <c r="A506" s="128"/>
      <c r="B506" s="128"/>
      <c r="C506" s="128"/>
      <c r="D506" s="128"/>
      <c r="E506" s="126" t="str">
        <f t="shared" si="7"/>
        <v/>
      </c>
      <c r="F506">
        <f>SUMIF($B$11:B506,"withdraw",$C$11:C506)-SUMIFS($C$11:C506,$B$11:B506,"deposit",$D$11:D506,"reinvestment")</f>
        <v>0</v>
      </c>
    </row>
    <row r="507" spans="1:6" ht="29.1" customHeight="1" x14ac:dyDescent="0.25">
      <c r="A507" s="128"/>
      <c r="B507" s="128"/>
      <c r="C507" s="128"/>
      <c r="D507" s="128"/>
      <c r="E507" s="126" t="str">
        <f t="shared" si="7"/>
        <v/>
      </c>
      <c r="F507">
        <f>SUMIF($B$11:B507,"withdraw",$C$11:C507)-SUMIFS($C$11:C507,$B$11:B507,"deposit",$D$11:D507,"reinvestment")</f>
        <v>0</v>
      </c>
    </row>
    <row r="508" spans="1:6" ht="29.1" customHeight="1" x14ac:dyDescent="0.25">
      <c r="A508" s="128"/>
      <c r="B508" s="128"/>
      <c r="C508" s="128"/>
      <c r="D508" s="128"/>
      <c r="E508" s="126" t="str">
        <f t="shared" si="7"/>
        <v/>
      </c>
      <c r="F508">
        <f>SUMIF($B$11:B508,"withdraw",$C$11:C508)-SUMIFS($C$11:C508,$B$11:B508,"deposit",$D$11:D508,"reinvestment")</f>
        <v>0</v>
      </c>
    </row>
    <row r="509" spans="1:6" ht="29.1" customHeight="1" x14ac:dyDescent="0.25">
      <c r="A509" s="128"/>
      <c r="B509" s="128"/>
      <c r="C509" s="128"/>
      <c r="D509" s="128"/>
      <c r="E509" s="126" t="str">
        <f t="shared" si="7"/>
        <v/>
      </c>
      <c r="F509">
        <f>SUMIF($B$11:B509,"withdraw",$C$11:C509)-SUMIFS($C$11:C509,$B$11:B509,"deposit",$D$11:D509,"reinvestment")</f>
        <v>0</v>
      </c>
    </row>
    <row r="510" spans="1:6" ht="29.1" customHeight="1" x14ac:dyDescent="0.25">
      <c r="A510" s="128"/>
      <c r="B510" s="128"/>
      <c r="C510" s="128"/>
      <c r="D510" s="128"/>
      <c r="E510" s="126" t="str">
        <f t="shared" si="7"/>
        <v/>
      </c>
      <c r="F510">
        <f>SUMIF($B$11:B510,"withdraw",$C$11:C510)-SUMIFS($C$11:C510,$B$11:B510,"deposit",$D$11:D510,"reinvestment")</f>
        <v>0</v>
      </c>
    </row>
    <row r="511" spans="1:6" ht="29.1" customHeight="1" x14ac:dyDescent="0.25">
      <c r="A511" s="128"/>
      <c r="B511" s="128"/>
      <c r="C511" s="128"/>
      <c r="D511" s="128"/>
      <c r="E511" s="126" t="str">
        <f t="shared" si="7"/>
        <v/>
      </c>
      <c r="F511">
        <f>SUMIF($B$11:B511,"withdraw",$C$11:C511)-SUMIFS($C$11:C511,$B$11:B511,"deposit",$D$11:D511,"reinvestment")</f>
        <v>0</v>
      </c>
    </row>
    <row r="512" spans="1:6" ht="29.1" customHeight="1" x14ac:dyDescent="0.25">
      <c r="A512" s="128"/>
      <c r="B512" s="128"/>
      <c r="C512" s="128"/>
      <c r="D512" s="128"/>
      <c r="E512" s="126" t="str">
        <f t="shared" si="7"/>
        <v/>
      </c>
      <c r="F512">
        <f>SUMIF($B$11:B512,"withdraw",$C$11:C512)-SUMIFS($C$11:C512,$B$11:B512,"deposit",$D$11:D512,"reinvestment")</f>
        <v>0</v>
      </c>
    </row>
    <row r="513" spans="1:6" ht="29.1" customHeight="1" x14ac:dyDescent="0.25">
      <c r="A513" s="128"/>
      <c r="B513" s="128"/>
      <c r="C513" s="128"/>
      <c r="D513" s="128"/>
      <c r="E513" s="126" t="str">
        <f t="shared" si="7"/>
        <v/>
      </c>
      <c r="F513">
        <f>SUMIF($B$11:B513,"withdraw",$C$11:C513)-SUMIFS($C$11:C513,$B$11:B513,"deposit",$D$11:D513,"reinvestment")</f>
        <v>0</v>
      </c>
    </row>
    <row r="514" spans="1:6" ht="29.1" customHeight="1" x14ac:dyDescent="0.25">
      <c r="A514" s="128"/>
      <c r="B514" s="128"/>
      <c r="C514" s="128"/>
      <c r="D514" s="128"/>
      <c r="E514" s="126" t="str">
        <f t="shared" si="7"/>
        <v/>
      </c>
      <c r="F514">
        <f>SUMIF($B$11:B514,"withdraw",$C$11:C514)-SUMIFS($C$11:C514,$B$11:B514,"deposit",$D$11:D514,"reinvestment")</f>
        <v>0</v>
      </c>
    </row>
    <row r="515" spans="1:6" ht="29.1" customHeight="1" x14ac:dyDescent="0.25">
      <c r="A515" s="128"/>
      <c r="B515" s="128"/>
      <c r="C515" s="128"/>
      <c r="D515" s="128"/>
      <c r="E515" s="126" t="str">
        <f t="shared" si="7"/>
        <v/>
      </c>
      <c r="F515">
        <f>SUMIF($B$11:B515,"withdraw",$C$11:C515)-SUMIFS($C$11:C515,$B$11:B515,"deposit",$D$11:D515,"reinvestment")</f>
        <v>0</v>
      </c>
    </row>
    <row r="516" spans="1:6" ht="29.1" customHeight="1" x14ac:dyDescent="0.25">
      <c r="A516" s="128"/>
      <c r="B516" s="128"/>
      <c r="C516" s="128"/>
      <c r="D516" s="128"/>
      <c r="E516" s="126" t="str">
        <f t="shared" si="7"/>
        <v/>
      </c>
      <c r="F516">
        <f>SUMIF($B$11:B516,"withdraw",$C$11:C516)-SUMIFS($C$11:C516,$B$11:B516,"deposit",$D$11:D516,"reinvestment")</f>
        <v>0</v>
      </c>
    </row>
    <row r="517" spans="1:6" ht="29.1" customHeight="1" x14ac:dyDescent="0.25">
      <c r="A517" s="128"/>
      <c r="B517" s="128"/>
      <c r="C517" s="128"/>
      <c r="D517" s="128"/>
      <c r="E517" s="126" t="str">
        <f t="shared" si="7"/>
        <v/>
      </c>
      <c r="F517">
        <f>SUMIF($B$11:B517,"withdraw",$C$11:C517)-SUMIFS($C$11:C517,$B$11:B517,"deposit",$D$11:D517,"reinvestment")</f>
        <v>0</v>
      </c>
    </row>
    <row r="518" spans="1:6" ht="29.1" customHeight="1" x14ac:dyDescent="0.25">
      <c r="A518" s="128"/>
      <c r="B518" s="128"/>
      <c r="C518" s="128"/>
      <c r="D518" s="128"/>
      <c r="E518" s="126" t="str">
        <f t="shared" si="7"/>
        <v/>
      </c>
      <c r="F518">
        <f>SUMIF($B$11:B518,"withdraw",$C$11:C518)-SUMIFS($C$11:C518,$B$11:B518,"deposit",$D$11:D518,"reinvestment")</f>
        <v>0</v>
      </c>
    </row>
    <row r="519" spans="1:6" ht="29.1" customHeight="1" x14ac:dyDescent="0.25">
      <c r="A519" s="128"/>
      <c r="B519" s="128"/>
      <c r="C519" s="128"/>
      <c r="D519" s="128"/>
      <c r="E519" s="126" t="str">
        <f t="shared" si="7"/>
        <v/>
      </c>
      <c r="F519">
        <f>SUMIF($B$11:B519,"withdraw",$C$11:C519)-SUMIFS($C$11:C519,$B$11:B519,"deposit",$D$11:D519,"reinvestment")</f>
        <v>0</v>
      </c>
    </row>
    <row r="520" spans="1:6" ht="29.1" customHeight="1" x14ac:dyDescent="0.25">
      <c r="A520" s="128"/>
      <c r="B520" s="128"/>
      <c r="C520" s="128"/>
      <c r="D520" s="128"/>
      <c r="E520" s="126" t="str">
        <f t="shared" si="7"/>
        <v/>
      </c>
      <c r="F520">
        <f>SUMIF($B$11:B520,"withdraw",$C$11:C520)-SUMIFS($C$11:C520,$B$11:B520,"deposit",$D$11:D520,"reinvestment")</f>
        <v>0</v>
      </c>
    </row>
    <row r="521" spans="1:6" ht="29.1" customHeight="1" x14ac:dyDescent="0.25">
      <c r="A521" s="128"/>
      <c r="B521" s="128"/>
      <c r="C521" s="128"/>
      <c r="D521" s="128"/>
      <c r="E521" s="126" t="str">
        <f t="shared" si="7"/>
        <v/>
      </c>
      <c r="F521">
        <f>SUMIF($B$11:B521,"withdraw",$C$11:C521)-SUMIFS($C$11:C521,$B$11:B521,"deposit",$D$11:D521,"reinvestment")</f>
        <v>0</v>
      </c>
    </row>
    <row r="522" spans="1:6" ht="29.1" customHeight="1" x14ac:dyDescent="0.25">
      <c r="A522" s="128"/>
      <c r="B522" s="128"/>
      <c r="C522" s="128"/>
      <c r="D522" s="128"/>
      <c r="E522" s="126" t="str">
        <f t="shared" si="7"/>
        <v/>
      </c>
      <c r="F522">
        <f>SUMIF($B$11:B522,"withdraw",$C$11:C522)-SUMIFS($C$11:C522,$B$11:B522,"deposit",$D$11:D522,"reinvestment")</f>
        <v>0</v>
      </c>
    </row>
    <row r="523" spans="1:6" ht="29.1" customHeight="1" x14ac:dyDescent="0.25">
      <c r="A523" s="128"/>
      <c r="B523" s="128"/>
      <c r="C523" s="128"/>
      <c r="D523" s="128"/>
      <c r="E523" s="126" t="str">
        <f t="shared" si="7"/>
        <v/>
      </c>
      <c r="F523">
        <f>SUMIF($B$11:B523,"withdraw",$C$11:C523)-SUMIFS($C$11:C523,$B$11:B523,"deposit",$D$11:D523,"reinvestment")</f>
        <v>0</v>
      </c>
    </row>
    <row r="524" spans="1:6" ht="29.1" customHeight="1" x14ac:dyDescent="0.25">
      <c r="A524" s="128"/>
      <c r="B524" s="128"/>
      <c r="C524" s="128"/>
      <c r="D524" s="128"/>
      <c r="E524" s="126" t="str">
        <f t="shared" si="7"/>
        <v/>
      </c>
      <c r="F524">
        <f>SUMIF($B$11:B524,"withdraw",$C$11:C524)-SUMIFS($C$11:C524,$B$11:B524,"deposit",$D$11:D524,"reinvestment")</f>
        <v>0</v>
      </c>
    </row>
    <row r="525" spans="1:6" ht="29.1" customHeight="1" x14ac:dyDescent="0.25">
      <c r="A525" s="128"/>
      <c r="B525" s="128"/>
      <c r="C525" s="128"/>
      <c r="D525" s="128"/>
      <c r="E525" s="126" t="str">
        <f t="shared" ref="E525:E588" si="8">IF(AND(C525&gt;F524,D525="reinvestment"),"You cannot reinvest more than is withdrawn and available.","")</f>
        <v/>
      </c>
      <c r="F525">
        <f>SUMIF($B$11:B525,"withdraw",$C$11:C525)-SUMIFS($C$11:C525,$B$11:B525,"deposit",$D$11:D525,"reinvestment")</f>
        <v>0</v>
      </c>
    </row>
    <row r="526" spans="1:6" ht="29.1" customHeight="1" x14ac:dyDescent="0.25">
      <c r="A526" s="128"/>
      <c r="B526" s="128"/>
      <c r="C526" s="128"/>
      <c r="D526" s="128"/>
      <c r="E526" s="126" t="str">
        <f t="shared" si="8"/>
        <v/>
      </c>
      <c r="F526">
        <f>SUMIF($B$11:B526,"withdraw",$C$11:C526)-SUMIFS($C$11:C526,$B$11:B526,"deposit",$D$11:D526,"reinvestment")</f>
        <v>0</v>
      </c>
    </row>
    <row r="527" spans="1:6" ht="29.1" customHeight="1" x14ac:dyDescent="0.25">
      <c r="A527" s="128"/>
      <c r="B527" s="128"/>
      <c r="C527" s="128"/>
      <c r="D527" s="128"/>
      <c r="E527" s="126" t="str">
        <f t="shared" si="8"/>
        <v/>
      </c>
      <c r="F527">
        <f>SUMIF($B$11:B527,"withdraw",$C$11:C527)-SUMIFS($C$11:C527,$B$11:B527,"deposit",$D$11:D527,"reinvestment")</f>
        <v>0</v>
      </c>
    </row>
    <row r="528" spans="1:6" ht="29.1" customHeight="1" x14ac:dyDescent="0.25">
      <c r="A528" s="128"/>
      <c r="B528" s="128"/>
      <c r="C528" s="128"/>
      <c r="D528" s="128"/>
      <c r="E528" s="126" t="str">
        <f t="shared" si="8"/>
        <v/>
      </c>
      <c r="F528">
        <f>SUMIF($B$11:B528,"withdraw",$C$11:C528)-SUMIFS($C$11:C528,$B$11:B528,"deposit",$D$11:D528,"reinvestment")</f>
        <v>0</v>
      </c>
    </row>
    <row r="529" spans="1:6" ht="29.1" customHeight="1" x14ac:dyDescent="0.25">
      <c r="A529" s="128"/>
      <c r="B529" s="128"/>
      <c r="C529" s="128"/>
      <c r="D529" s="128"/>
      <c r="E529" s="126" t="str">
        <f t="shared" si="8"/>
        <v/>
      </c>
      <c r="F529">
        <f>SUMIF($B$11:B529,"withdraw",$C$11:C529)-SUMIFS($C$11:C529,$B$11:B529,"deposit",$D$11:D529,"reinvestment")</f>
        <v>0</v>
      </c>
    </row>
    <row r="530" spans="1:6" ht="29.1" customHeight="1" x14ac:dyDescent="0.25">
      <c r="A530" s="128"/>
      <c r="B530" s="128"/>
      <c r="C530" s="128"/>
      <c r="D530" s="128"/>
      <c r="E530" s="126" t="str">
        <f t="shared" si="8"/>
        <v/>
      </c>
      <c r="F530">
        <f>SUMIF($B$11:B530,"withdraw",$C$11:C530)-SUMIFS($C$11:C530,$B$11:B530,"deposit",$D$11:D530,"reinvestment")</f>
        <v>0</v>
      </c>
    </row>
    <row r="531" spans="1:6" ht="29.1" customHeight="1" x14ac:dyDescent="0.25">
      <c r="A531" s="128"/>
      <c r="B531" s="128"/>
      <c r="C531" s="128"/>
      <c r="D531" s="128"/>
      <c r="E531" s="126" t="str">
        <f t="shared" si="8"/>
        <v/>
      </c>
      <c r="F531">
        <f>SUMIF($B$11:B531,"withdraw",$C$11:C531)-SUMIFS($C$11:C531,$B$11:B531,"deposit",$D$11:D531,"reinvestment")</f>
        <v>0</v>
      </c>
    </row>
    <row r="532" spans="1:6" ht="29.1" customHeight="1" x14ac:dyDescent="0.25">
      <c r="A532" s="128"/>
      <c r="B532" s="128"/>
      <c r="C532" s="128"/>
      <c r="D532" s="128"/>
      <c r="E532" s="126" t="str">
        <f t="shared" si="8"/>
        <v/>
      </c>
      <c r="F532">
        <f>SUMIF($B$11:B532,"withdraw",$C$11:C532)-SUMIFS($C$11:C532,$B$11:B532,"deposit",$D$11:D532,"reinvestment")</f>
        <v>0</v>
      </c>
    </row>
    <row r="533" spans="1:6" ht="29.1" customHeight="1" x14ac:dyDescent="0.25">
      <c r="A533" s="128"/>
      <c r="B533" s="128"/>
      <c r="C533" s="128"/>
      <c r="D533" s="128"/>
      <c r="E533" s="126" t="str">
        <f t="shared" si="8"/>
        <v/>
      </c>
      <c r="F533">
        <f>SUMIF($B$11:B533,"withdraw",$C$11:C533)-SUMIFS($C$11:C533,$B$11:B533,"deposit",$D$11:D533,"reinvestment")</f>
        <v>0</v>
      </c>
    </row>
    <row r="534" spans="1:6" ht="29.1" customHeight="1" x14ac:dyDescent="0.25">
      <c r="A534" s="128"/>
      <c r="B534" s="128"/>
      <c r="C534" s="128"/>
      <c r="D534" s="128"/>
      <c r="E534" s="126" t="str">
        <f t="shared" si="8"/>
        <v/>
      </c>
      <c r="F534">
        <f>SUMIF($B$11:B534,"withdraw",$C$11:C534)-SUMIFS($C$11:C534,$B$11:B534,"deposit",$D$11:D534,"reinvestment")</f>
        <v>0</v>
      </c>
    </row>
    <row r="535" spans="1:6" ht="29.1" customHeight="1" x14ac:dyDescent="0.25">
      <c r="A535" s="128"/>
      <c r="B535" s="128"/>
      <c r="C535" s="128"/>
      <c r="D535" s="128"/>
      <c r="E535" s="126" t="str">
        <f t="shared" si="8"/>
        <v/>
      </c>
      <c r="F535">
        <f>SUMIF($B$11:B535,"withdraw",$C$11:C535)-SUMIFS($C$11:C535,$B$11:B535,"deposit",$D$11:D535,"reinvestment")</f>
        <v>0</v>
      </c>
    </row>
    <row r="536" spans="1:6" ht="29.1" customHeight="1" x14ac:dyDescent="0.25">
      <c r="A536" s="128"/>
      <c r="B536" s="128"/>
      <c r="C536" s="128"/>
      <c r="D536" s="128"/>
      <c r="E536" s="126" t="str">
        <f t="shared" si="8"/>
        <v/>
      </c>
      <c r="F536">
        <f>SUMIF($B$11:B536,"withdraw",$C$11:C536)-SUMIFS($C$11:C536,$B$11:B536,"deposit",$D$11:D536,"reinvestment")</f>
        <v>0</v>
      </c>
    </row>
    <row r="537" spans="1:6" ht="29.1" customHeight="1" x14ac:dyDescent="0.25">
      <c r="A537" s="128"/>
      <c r="B537" s="128"/>
      <c r="C537" s="128"/>
      <c r="D537" s="128"/>
      <c r="E537" s="126" t="str">
        <f t="shared" si="8"/>
        <v/>
      </c>
      <c r="F537">
        <f>SUMIF($B$11:B537,"withdraw",$C$11:C537)-SUMIFS($C$11:C537,$B$11:B537,"deposit",$D$11:D537,"reinvestment")</f>
        <v>0</v>
      </c>
    </row>
    <row r="538" spans="1:6" ht="29.1" customHeight="1" x14ac:dyDescent="0.25">
      <c r="A538" s="128"/>
      <c r="B538" s="128"/>
      <c r="C538" s="128"/>
      <c r="D538" s="128"/>
      <c r="E538" s="126" t="str">
        <f t="shared" si="8"/>
        <v/>
      </c>
      <c r="F538">
        <f>SUMIF($B$11:B538,"withdraw",$C$11:C538)-SUMIFS($C$11:C538,$B$11:B538,"deposit",$D$11:D538,"reinvestment")</f>
        <v>0</v>
      </c>
    </row>
    <row r="539" spans="1:6" ht="29.1" customHeight="1" x14ac:dyDescent="0.25">
      <c r="A539" s="128"/>
      <c r="B539" s="128"/>
      <c r="C539" s="128"/>
      <c r="D539" s="128"/>
      <c r="E539" s="126" t="str">
        <f t="shared" si="8"/>
        <v/>
      </c>
      <c r="F539">
        <f>SUMIF($B$11:B539,"withdraw",$C$11:C539)-SUMIFS($C$11:C539,$B$11:B539,"deposit",$D$11:D539,"reinvestment")</f>
        <v>0</v>
      </c>
    </row>
    <row r="540" spans="1:6" ht="29.1" customHeight="1" x14ac:dyDescent="0.25">
      <c r="A540" s="128"/>
      <c r="B540" s="128"/>
      <c r="C540" s="128"/>
      <c r="D540" s="128"/>
      <c r="E540" s="126" t="str">
        <f t="shared" si="8"/>
        <v/>
      </c>
      <c r="F540">
        <f>SUMIF($B$11:B540,"withdraw",$C$11:C540)-SUMIFS($C$11:C540,$B$11:B540,"deposit",$D$11:D540,"reinvestment")</f>
        <v>0</v>
      </c>
    </row>
    <row r="541" spans="1:6" ht="29.1" customHeight="1" x14ac:dyDescent="0.25">
      <c r="A541" s="128"/>
      <c r="B541" s="128"/>
      <c r="C541" s="128"/>
      <c r="D541" s="128"/>
      <c r="E541" s="126" t="str">
        <f t="shared" si="8"/>
        <v/>
      </c>
      <c r="F541">
        <f>SUMIF($B$11:B541,"withdraw",$C$11:C541)-SUMIFS($C$11:C541,$B$11:B541,"deposit",$D$11:D541,"reinvestment")</f>
        <v>0</v>
      </c>
    </row>
    <row r="542" spans="1:6" ht="29.1" customHeight="1" x14ac:dyDescent="0.25">
      <c r="A542" s="128"/>
      <c r="B542" s="128"/>
      <c r="C542" s="128"/>
      <c r="D542" s="128"/>
      <c r="E542" s="126" t="str">
        <f t="shared" si="8"/>
        <v/>
      </c>
      <c r="F542">
        <f>SUMIF($B$11:B542,"withdraw",$C$11:C542)-SUMIFS($C$11:C542,$B$11:B542,"deposit",$D$11:D542,"reinvestment")</f>
        <v>0</v>
      </c>
    </row>
    <row r="543" spans="1:6" ht="29.1" customHeight="1" x14ac:dyDescent="0.25">
      <c r="A543" s="128"/>
      <c r="B543" s="128"/>
      <c r="C543" s="128"/>
      <c r="D543" s="128"/>
      <c r="E543" s="126" t="str">
        <f t="shared" si="8"/>
        <v/>
      </c>
      <c r="F543">
        <f>SUMIF($B$11:B543,"withdraw",$C$11:C543)-SUMIFS($C$11:C543,$B$11:B543,"deposit",$D$11:D543,"reinvestment")</f>
        <v>0</v>
      </c>
    </row>
    <row r="544" spans="1:6" ht="29.1" customHeight="1" x14ac:dyDescent="0.25">
      <c r="A544" s="128"/>
      <c r="B544" s="128"/>
      <c r="C544" s="128"/>
      <c r="D544" s="128"/>
      <c r="E544" s="126" t="str">
        <f t="shared" si="8"/>
        <v/>
      </c>
      <c r="F544">
        <f>SUMIF($B$11:B544,"withdraw",$C$11:C544)-SUMIFS($C$11:C544,$B$11:B544,"deposit",$D$11:D544,"reinvestment")</f>
        <v>0</v>
      </c>
    </row>
    <row r="545" spans="1:6" ht="29.1" customHeight="1" x14ac:dyDescent="0.25">
      <c r="A545" s="128"/>
      <c r="B545" s="128"/>
      <c r="C545" s="128"/>
      <c r="D545" s="128"/>
      <c r="E545" s="126" t="str">
        <f t="shared" si="8"/>
        <v/>
      </c>
      <c r="F545">
        <f>SUMIF($B$11:B545,"withdraw",$C$11:C545)-SUMIFS($C$11:C545,$B$11:B545,"deposit",$D$11:D545,"reinvestment")</f>
        <v>0</v>
      </c>
    </row>
    <row r="546" spans="1:6" ht="29.1" customHeight="1" x14ac:dyDescent="0.25">
      <c r="A546" s="128"/>
      <c r="B546" s="128"/>
      <c r="C546" s="128"/>
      <c r="D546" s="128"/>
      <c r="E546" s="126" t="str">
        <f t="shared" si="8"/>
        <v/>
      </c>
      <c r="F546">
        <f>SUMIF($B$11:B546,"withdraw",$C$11:C546)-SUMIFS($C$11:C546,$B$11:B546,"deposit",$D$11:D546,"reinvestment")</f>
        <v>0</v>
      </c>
    </row>
    <row r="547" spans="1:6" ht="29.1" customHeight="1" x14ac:dyDescent="0.25">
      <c r="A547" s="128"/>
      <c r="B547" s="128"/>
      <c r="C547" s="128"/>
      <c r="D547" s="128"/>
      <c r="E547" s="126" t="str">
        <f t="shared" si="8"/>
        <v/>
      </c>
      <c r="F547">
        <f>SUMIF($B$11:B547,"withdraw",$C$11:C547)-SUMIFS($C$11:C547,$B$11:B547,"deposit",$D$11:D547,"reinvestment")</f>
        <v>0</v>
      </c>
    </row>
    <row r="548" spans="1:6" ht="29.1" customHeight="1" x14ac:dyDescent="0.25">
      <c r="A548" s="128"/>
      <c r="B548" s="128"/>
      <c r="C548" s="128"/>
      <c r="D548" s="128"/>
      <c r="E548" s="126" t="str">
        <f t="shared" si="8"/>
        <v/>
      </c>
      <c r="F548">
        <f>SUMIF($B$11:B548,"withdraw",$C$11:C548)-SUMIFS($C$11:C548,$B$11:B548,"deposit",$D$11:D548,"reinvestment")</f>
        <v>0</v>
      </c>
    </row>
    <row r="549" spans="1:6" ht="29.1" customHeight="1" x14ac:dyDescent="0.25">
      <c r="A549" s="128"/>
      <c r="B549" s="128"/>
      <c r="C549" s="128"/>
      <c r="D549" s="128"/>
      <c r="E549" s="126" t="str">
        <f t="shared" si="8"/>
        <v/>
      </c>
      <c r="F549">
        <f>SUMIF($B$11:B549,"withdraw",$C$11:C549)-SUMIFS($C$11:C549,$B$11:B549,"deposit",$D$11:D549,"reinvestment")</f>
        <v>0</v>
      </c>
    </row>
    <row r="550" spans="1:6" ht="29.1" customHeight="1" x14ac:dyDescent="0.25">
      <c r="A550" s="128"/>
      <c r="B550" s="128"/>
      <c r="C550" s="128"/>
      <c r="D550" s="128"/>
      <c r="E550" s="126" t="str">
        <f t="shared" si="8"/>
        <v/>
      </c>
      <c r="F550">
        <f>SUMIF($B$11:B550,"withdraw",$C$11:C550)-SUMIFS($C$11:C550,$B$11:B550,"deposit",$D$11:D550,"reinvestment")</f>
        <v>0</v>
      </c>
    </row>
    <row r="551" spans="1:6" ht="29.1" customHeight="1" x14ac:dyDescent="0.25">
      <c r="A551" s="128"/>
      <c r="B551" s="128"/>
      <c r="C551" s="128"/>
      <c r="D551" s="128"/>
      <c r="E551" s="126" t="str">
        <f t="shared" si="8"/>
        <v/>
      </c>
      <c r="F551">
        <f>SUMIF($B$11:B551,"withdraw",$C$11:C551)-SUMIFS($C$11:C551,$B$11:B551,"deposit",$D$11:D551,"reinvestment")</f>
        <v>0</v>
      </c>
    </row>
    <row r="552" spans="1:6" ht="29.1" customHeight="1" x14ac:dyDescent="0.25">
      <c r="A552" s="128"/>
      <c r="B552" s="128"/>
      <c r="C552" s="128"/>
      <c r="D552" s="128"/>
      <c r="E552" s="126" t="str">
        <f t="shared" si="8"/>
        <v/>
      </c>
      <c r="F552">
        <f>SUMIF($B$11:B552,"withdraw",$C$11:C552)-SUMIFS($C$11:C552,$B$11:B552,"deposit",$D$11:D552,"reinvestment")</f>
        <v>0</v>
      </c>
    </row>
    <row r="553" spans="1:6" ht="29.1" customHeight="1" x14ac:dyDescent="0.25">
      <c r="A553" s="128"/>
      <c r="B553" s="128"/>
      <c r="C553" s="128"/>
      <c r="D553" s="128"/>
      <c r="E553" s="126" t="str">
        <f t="shared" si="8"/>
        <v/>
      </c>
      <c r="F553">
        <f>SUMIF($B$11:B553,"withdraw",$C$11:C553)-SUMIFS($C$11:C553,$B$11:B553,"deposit",$D$11:D553,"reinvestment")</f>
        <v>0</v>
      </c>
    </row>
    <row r="554" spans="1:6" ht="29.1" customHeight="1" x14ac:dyDescent="0.25">
      <c r="A554" s="128"/>
      <c r="B554" s="128"/>
      <c r="C554" s="128"/>
      <c r="D554" s="128"/>
      <c r="E554" s="126" t="str">
        <f t="shared" si="8"/>
        <v/>
      </c>
      <c r="F554">
        <f>SUMIF($B$11:B554,"withdraw",$C$11:C554)-SUMIFS($C$11:C554,$B$11:B554,"deposit",$D$11:D554,"reinvestment")</f>
        <v>0</v>
      </c>
    </row>
    <row r="555" spans="1:6" ht="29.1" customHeight="1" x14ac:dyDescent="0.25">
      <c r="A555" s="128"/>
      <c r="B555" s="128"/>
      <c r="C555" s="128"/>
      <c r="D555" s="128"/>
      <c r="E555" s="126" t="str">
        <f t="shared" si="8"/>
        <v/>
      </c>
      <c r="F555">
        <f>SUMIF($B$11:B555,"withdraw",$C$11:C555)-SUMIFS($C$11:C555,$B$11:B555,"deposit",$D$11:D555,"reinvestment")</f>
        <v>0</v>
      </c>
    </row>
    <row r="556" spans="1:6" ht="29.1" customHeight="1" x14ac:dyDescent="0.25">
      <c r="A556" s="128"/>
      <c r="B556" s="128"/>
      <c r="C556" s="128"/>
      <c r="D556" s="128"/>
      <c r="E556" s="126" t="str">
        <f t="shared" si="8"/>
        <v/>
      </c>
      <c r="F556">
        <f>SUMIF($B$11:B556,"withdraw",$C$11:C556)-SUMIFS($C$11:C556,$B$11:B556,"deposit",$D$11:D556,"reinvestment")</f>
        <v>0</v>
      </c>
    </row>
    <row r="557" spans="1:6" ht="29.1" customHeight="1" x14ac:dyDescent="0.25">
      <c r="A557" s="128"/>
      <c r="B557" s="128"/>
      <c r="C557" s="128"/>
      <c r="D557" s="128"/>
      <c r="E557" s="126" t="str">
        <f t="shared" si="8"/>
        <v/>
      </c>
      <c r="F557">
        <f>SUMIF($B$11:B557,"withdraw",$C$11:C557)-SUMIFS($C$11:C557,$B$11:B557,"deposit",$D$11:D557,"reinvestment")</f>
        <v>0</v>
      </c>
    </row>
    <row r="558" spans="1:6" ht="29.1" customHeight="1" x14ac:dyDescent="0.25">
      <c r="A558" s="128"/>
      <c r="B558" s="128"/>
      <c r="C558" s="128"/>
      <c r="D558" s="128"/>
      <c r="E558" s="126" t="str">
        <f t="shared" si="8"/>
        <v/>
      </c>
      <c r="F558">
        <f>SUMIF($B$11:B558,"withdraw",$C$11:C558)-SUMIFS($C$11:C558,$B$11:B558,"deposit",$D$11:D558,"reinvestment")</f>
        <v>0</v>
      </c>
    </row>
    <row r="559" spans="1:6" ht="29.1" customHeight="1" x14ac:dyDescent="0.25">
      <c r="A559" s="128"/>
      <c r="B559" s="128"/>
      <c r="C559" s="128"/>
      <c r="D559" s="128"/>
      <c r="E559" s="126" t="str">
        <f t="shared" si="8"/>
        <v/>
      </c>
      <c r="F559">
        <f>SUMIF($B$11:B559,"withdraw",$C$11:C559)-SUMIFS($C$11:C559,$B$11:B559,"deposit",$D$11:D559,"reinvestment")</f>
        <v>0</v>
      </c>
    </row>
    <row r="560" spans="1:6" ht="29.1" customHeight="1" x14ac:dyDescent="0.25">
      <c r="A560" s="128"/>
      <c r="B560" s="128"/>
      <c r="C560" s="128"/>
      <c r="D560" s="128"/>
      <c r="E560" s="126" t="str">
        <f t="shared" si="8"/>
        <v/>
      </c>
      <c r="F560">
        <f>SUMIF($B$11:B560,"withdraw",$C$11:C560)-SUMIFS($C$11:C560,$B$11:B560,"deposit",$D$11:D560,"reinvestment")</f>
        <v>0</v>
      </c>
    </row>
    <row r="561" spans="1:6" ht="29.1" customHeight="1" x14ac:dyDescent="0.25">
      <c r="A561" s="128"/>
      <c r="B561" s="128"/>
      <c r="C561" s="128"/>
      <c r="D561" s="128"/>
      <c r="E561" s="126" t="str">
        <f t="shared" si="8"/>
        <v/>
      </c>
      <c r="F561">
        <f>SUMIF($B$11:B561,"withdraw",$C$11:C561)-SUMIFS($C$11:C561,$B$11:B561,"deposit",$D$11:D561,"reinvestment")</f>
        <v>0</v>
      </c>
    </row>
    <row r="562" spans="1:6" ht="29.1" customHeight="1" x14ac:dyDescent="0.25">
      <c r="A562" s="128"/>
      <c r="B562" s="128"/>
      <c r="C562" s="128"/>
      <c r="D562" s="128"/>
      <c r="E562" s="126" t="str">
        <f t="shared" si="8"/>
        <v/>
      </c>
      <c r="F562">
        <f>SUMIF($B$11:B562,"withdraw",$C$11:C562)-SUMIFS($C$11:C562,$B$11:B562,"deposit",$D$11:D562,"reinvestment")</f>
        <v>0</v>
      </c>
    </row>
    <row r="563" spans="1:6" ht="29.1" customHeight="1" x14ac:dyDescent="0.25">
      <c r="A563" s="128"/>
      <c r="B563" s="128"/>
      <c r="C563" s="128"/>
      <c r="D563" s="128"/>
      <c r="E563" s="126" t="str">
        <f t="shared" si="8"/>
        <v/>
      </c>
      <c r="F563">
        <f>SUMIF($B$11:B563,"withdraw",$C$11:C563)-SUMIFS($C$11:C563,$B$11:B563,"deposit",$D$11:D563,"reinvestment")</f>
        <v>0</v>
      </c>
    </row>
    <row r="564" spans="1:6" ht="29.1" customHeight="1" x14ac:dyDescent="0.25">
      <c r="A564" s="128"/>
      <c r="B564" s="128"/>
      <c r="C564" s="128"/>
      <c r="D564" s="128"/>
      <c r="E564" s="126" t="str">
        <f t="shared" si="8"/>
        <v/>
      </c>
      <c r="F564">
        <f>SUMIF($B$11:B564,"withdraw",$C$11:C564)-SUMIFS($C$11:C564,$B$11:B564,"deposit",$D$11:D564,"reinvestment")</f>
        <v>0</v>
      </c>
    </row>
    <row r="565" spans="1:6" ht="29.1" customHeight="1" x14ac:dyDescent="0.25">
      <c r="A565" s="128"/>
      <c r="B565" s="128"/>
      <c r="C565" s="128"/>
      <c r="D565" s="128"/>
      <c r="E565" s="126" t="str">
        <f t="shared" si="8"/>
        <v/>
      </c>
      <c r="F565">
        <f>SUMIF($B$11:B565,"withdraw",$C$11:C565)-SUMIFS($C$11:C565,$B$11:B565,"deposit",$D$11:D565,"reinvestment")</f>
        <v>0</v>
      </c>
    </row>
    <row r="566" spans="1:6" ht="29.1" customHeight="1" x14ac:dyDescent="0.25">
      <c r="A566" s="128"/>
      <c r="B566" s="128"/>
      <c r="C566" s="128"/>
      <c r="D566" s="128"/>
      <c r="E566" s="126" t="str">
        <f t="shared" si="8"/>
        <v/>
      </c>
      <c r="F566">
        <f>SUMIF($B$11:B566,"withdraw",$C$11:C566)-SUMIFS($C$11:C566,$B$11:B566,"deposit",$D$11:D566,"reinvestment")</f>
        <v>0</v>
      </c>
    </row>
    <row r="567" spans="1:6" ht="29.1" customHeight="1" x14ac:dyDescent="0.25">
      <c r="A567" s="128"/>
      <c r="B567" s="128"/>
      <c r="C567" s="128"/>
      <c r="D567" s="128"/>
      <c r="E567" s="126" t="str">
        <f t="shared" si="8"/>
        <v/>
      </c>
      <c r="F567">
        <f>SUMIF($B$11:B567,"withdraw",$C$11:C567)-SUMIFS($C$11:C567,$B$11:B567,"deposit",$D$11:D567,"reinvestment")</f>
        <v>0</v>
      </c>
    </row>
    <row r="568" spans="1:6" ht="29.1" customHeight="1" x14ac:dyDescent="0.25">
      <c r="A568" s="128"/>
      <c r="B568" s="128"/>
      <c r="C568" s="128"/>
      <c r="D568" s="128"/>
      <c r="E568" s="126" t="str">
        <f t="shared" si="8"/>
        <v/>
      </c>
      <c r="F568">
        <f>SUMIF($B$11:B568,"withdraw",$C$11:C568)-SUMIFS($C$11:C568,$B$11:B568,"deposit",$D$11:D568,"reinvestment")</f>
        <v>0</v>
      </c>
    </row>
    <row r="569" spans="1:6" ht="29.1" customHeight="1" x14ac:dyDescent="0.25">
      <c r="A569" s="128"/>
      <c r="B569" s="128"/>
      <c r="C569" s="128"/>
      <c r="D569" s="128"/>
      <c r="E569" s="126" t="str">
        <f t="shared" si="8"/>
        <v/>
      </c>
      <c r="F569">
        <f>SUMIF($B$11:B569,"withdraw",$C$11:C569)-SUMIFS($C$11:C569,$B$11:B569,"deposit",$D$11:D569,"reinvestment")</f>
        <v>0</v>
      </c>
    </row>
    <row r="570" spans="1:6" ht="29.1" customHeight="1" x14ac:dyDescent="0.25">
      <c r="A570" s="128"/>
      <c r="B570" s="128"/>
      <c r="C570" s="128"/>
      <c r="D570" s="128"/>
      <c r="E570" s="126" t="str">
        <f t="shared" si="8"/>
        <v/>
      </c>
      <c r="F570">
        <f>SUMIF($B$11:B570,"withdraw",$C$11:C570)-SUMIFS($C$11:C570,$B$11:B570,"deposit",$D$11:D570,"reinvestment")</f>
        <v>0</v>
      </c>
    </row>
    <row r="571" spans="1:6" ht="29.1" customHeight="1" x14ac:dyDescent="0.25">
      <c r="A571" s="128"/>
      <c r="B571" s="128"/>
      <c r="C571" s="128"/>
      <c r="D571" s="128"/>
      <c r="E571" s="126" t="str">
        <f t="shared" si="8"/>
        <v/>
      </c>
      <c r="F571">
        <f>SUMIF($B$11:B571,"withdraw",$C$11:C571)-SUMIFS($C$11:C571,$B$11:B571,"deposit",$D$11:D571,"reinvestment")</f>
        <v>0</v>
      </c>
    </row>
    <row r="572" spans="1:6" ht="29.1" customHeight="1" x14ac:dyDescent="0.25">
      <c r="A572" s="128"/>
      <c r="B572" s="128"/>
      <c r="C572" s="128"/>
      <c r="D572" s="128"/>
      <c r="E572" s="126" t="str">
        <f t="shared" si="8"/>
        <v/>
      </c>
      <c r="F572">
        <f>SUMIF($B$11:B572,"withdraw",$C$11:C572)-SUMIFS($C$11:C572,$B$11:B572,"deposit",$D$11:D572,"reinvestment")</f>
        <v>0</v>
      </c>
    </row>
    <row r="573" spans="1:6" ht="29.1" customHeight="1" x14ac:dyDescent="0.25">
      <c r="A573" s="128"/>
      <c r="B573" s="128"/>
      <c r="C573" s="128"/>
      <c r="D573" s="128"/>
      <c r="E573" s="126" t="str">
        <f t="shared" si="8"/>
        <v/>
      </c>
      <c r="F573">
        <f>SUMIF($B$11:B573,"withdraw",$C$11:C573)-SUMIFS($C$11:C573,$B$11:B573,"deposit",$D$11:D573,"reinvestment")</f>
        <v>0</v>
      </c>
    </row>
    <row r="574" spans="1:6" ht="29.1" customHeight="1" x14ac:dyDescent="0.25">
      <c r="A574" s="128"/>
      <c r="B574" s="128"/>
      <c r="C574" s="128"/>
      <c r="D574" s="128"/>
      <c r="E574" s="126" t="str">
        <f t="shared" si="8"/>
        <v/>
      </c>
      <c r="F574">
        <f>SUMIF($B$11:B574,"withdraw",$C$11:C574)-SUMIFS($C$11:C574,$B$11:B574,"deposit",$D$11:D574,"reinvestment")</f>
        <v>0</v>
      </c>
    </row>
    <row r="575" spans="1:6" ht="29.1" customHeight="1" x14ac:dyDescent="0.25">
      <c r="A575" s="128"/>
      <c r="B575" s="128"/>
      <c r="C575" s="128"/>
      <c r="D575" s="128"/>
      <c r="E575" s="126" t="str">
        <f t="shared" si="8"/>
        <v/>
      </c>
      <c r="F575">
        <f>SUMIF($B$11:B575,"withdraw",$C$11:C575)-SUMIFS($C$11:C575,$B$11:B575,"deposit",$D$11:D575,"reinvestment")</f>
        <v>0</v>
      </c>
    </row>
    <row r="576" spans="1:6" ht="29.1" customHeight="1" x14ac:dyDescent="0.25">
      <c r="A576" s="128"/>
      <c r="B576" s="128"/>
      <c r="C576" s="128"/>
      <c r="D576" s="128"/>
      <c r="E576" s="126" t="str">
        <f t="shared" si="8"/>
        <v/>
      </c>
      <c r="F576">
        <f>SUMIF($B$11:B576,"withdraw",$C$11:C576)-SUMIFS($C$11:C576,$B$11:B576,"deposit",$D$11:D576,"reinvestment")</f>
        <v>0</v>
      </c>
    </row>
    <row r="577" spans="1:6" ht="29.1" customHeight="1" x14ac:dyDescent="0.25">
      <c r="A577" s="128"/>
      <c r="B577" s="128"/>
      <c r="C577" s="128"/>
      <c r="D577" s="128"/>
      <c r="E577" s="126" t="str">
        <f t="shared" si="8"/>
        <v/>
      </c>
      <c r="F577">
        <f>SUMIF($B$11:B577,"withdraw",$C$11:C577)-SUMIFS($C$11:C577,$B$11:B577,"deposit",$D$11:D577,"reinvestment")</f>
        <v>0</v>
      </c>
    </row>
    <row r="578" spans="1:6" ht="29.1" customHeight="1" x14ac:dyDescent="0.25">
      <c r="A578" s="128"/>
      <c r="B578" s="128"/>
      <c r="C578" s="128"/>
      <c r="D578" s="128"/>
      <c r="E578" s="126" t="str">
        <f t="shared" si="8"/>
        <v/>
      </c>
      <c r="F578">
        <f>SUMIF($B$11:B578,"withdraw",$C$11:C578)-SUMIFS($C$11:C578,$B$11:B578,"deposit",$D$11:D578,"reinvestment")</f>
        <v>0</v>
      </c>
    </row>
    <row r="579" spans="1:6" ht="29.1" customHeight="1" x14ac:dyDescent="0.25">
      <c r="A579" s="128"/>
      <c r="B579" s="128"/>
      <c r="C579" s="128"/>
      <c r="D579" s="128"/>
      <c r="E579" s="126" t="str">
        <f t="shared" si="8"/>
        <v/>
      </c>
      <c r="F579">
        <f>SUMIF($B$11:B579,"withdraw",$C$11:C579)-SUMIFS($C$11:C579,$B$11:B579,"deposit",$D$11:D579,"reinvestment")</f>
        <v>0</v>
      </c>
    </row>
    <row r="580" spans="1:6" ht="29.1" customHeight="1" x14ac:dyDescent="0.25">
      <c r="A580" s="128"/>
      <c r="B580" s="128"/>
      <c r="C580" s="128"/>
      <c r="D580" s="128"/>
      <c r="E580" s="126" t="str">
        <f t="shared" si="8"/>
        <v/>
      </c>
      <c r="F580">
        <f>SUMIF($B$11:B580,"withdraw",$C$11:C580)-SUMIFS($C$11:C580,$B$11:B580,"deposit",$D$11:D580,"reinvestment")</f>
        <v>0</v>
      </c>
    </row>
    <row r="581" spans="1:6" ht="29.1" customHeight="1" x14ac:dyDescent="0.25">
      <c r="A581" s="128"/>
      <c r="B581" s="128"/>
      <c r="C581" s="128"/>
      <c r="D581" s="128"/>
      <c r="E581" s="126" t="str">
        <f t="shared" si="8"/>
        <v/>
      </c>
      <c r="F581">
        <f>SUMIF($B$11:B581,"withdraw",$C$11:C581)-SUMIFS($C$11:C581,$B$11:B581,"deposit",$D$11:D581,"reinvestment")</f>
        <v>0</v>
      </c>
    </row>
    <row r="582" spans="1:6" ht="29.1" customHeight="1" x14ac:dyDescent="0.25">
      <c r="A582" s="128"/>
      <c r="B582" s="128"/>
      <c r="C582" s="128"/>
      <c r="D582" s="128"/>
      <c r="E582" s="126" t="str">
        <f t="shared" si="8"/>
        <v/>
      </c>
      <c r="F582">
        <f>SUMIF($B$11:B582,"withdraw",$C$11:C582)-SUMIFS($C$11:C582,$B$11:B582,"deposit",$D$11:D582,"reinvestment")</f>
        <v>0</v>
      </c>
    </row>
    <row r="583" spans="1:6" ht="29.1" customHeight="1" x14ac:dyDescent="0.25">
      <c r="A583" s="128"/>
      <c r="B583" s="128"/>
      <c r="C583" s="128"/>
      <c r="D583" s="128"/>
      <c r="E583" s="126" t="str">
        <f t="shared" si="8"/>
        <v/>
      </c>
      <c r="F583">
        <f>SUMIF($B$11:B583,"withdraw",$C$11:C583)-SUMIFS($C$11:C583,$B$11:B583,"deposit",$D$11:D583,"reinvestment")</f>
        <v>0</v>
      </c>
    </row>
    <row r="584" spans="1:6" ht="29.1" customHeight="1" x14ac:dyDescent="0.25">
      <c r="A584" s="128"/>
      <c r="B584" s="128"/>
      <c r="C584" s="128"/>
      <c r="D584" s="128"/>
      <c r="E584" s="126" t="str">
        <f t="shared" si="8"/>
        <v/>
      </c>
      <c r="F584">
        <f>SUMIF($B$11:B584,"withdraw",$C$11:C584)-SUMIFS($C$11:C584,$B$11:B584,"deposit",$D$11:D584,"reinvestment")</f>
        <v>0</v>
      </c>
    </row>
    <row r="585" spans="1:6" ht="29.1" customHeight="1" x14ac:dyDescent="0.25">
      <c r="A585" s="128"/>
      <c r="B585" s="128"/>
      <c r="C585" s="128"/>
      <c r="D585" s="128"/>
      <c r="E585" s="126" t="str">
        <f t="shared" si="8"/>
        <v/>
      </c>
      <c r="F585">
        <f>SUMIF($B$11:B585,"withdraw",$C$11:C585)-SUMIFS($C$11:C585,$B$11:B585,"deposit",$D$11:D585,"reinvestment")</f>
        <v>0</v>
      </c>
    </row>
    <row r="586" spans="1:6" ht="29.1" customHeight="1" x14ac:dyDescent="0.25">
      <c r="A586" s="128"/>
      <c r="B586" s="128"/>
      <c r="C586" s="128"/>
      <c r="D586" s="128"/>
      <c r="E586" s="126" t="str">
        <f t="shared" si="8"/>
        <v/>
      </c>
      <c r="F586">
        <f>SUMIF($B$11:B586,"withdraw",$C$11:C586)-SUMIFS($C$11:C586,$B$11:B586,"deposit",$D$11:D586,"reinvestment")</f>
        <v>0</v>
      </c>
    </row>
    <row r="587" spans="1:6" ht="29.1" customHeight="1" x14ac:dyDescent="0.25">
      <c r="A587" s="128"/>
      <c r="B587" s="128"/>
      <c r="C587" s="128"/>
      <c r="D587" s="128"/>
      <c r="E587" s="126" t="str">
        <f t="shared" si="8"/>
        <v/>
      </c>
      <c r="F587">
        <f>SUMIF($B$11:B587,"withdraw",$C$11:C587)-SUMIFS($C$11:C587,$B$11:B587,"deposit",$D$11:D587,"reinvestment")</f>
        <v>0</v>
      </c>
    </row>
    <row r="588" spans="1:6" ht="29.1" customHeight="1" x14ac:dyDescent="0.25">
      <c r="A588" s="128"/>
      <c r="B588" s="128"/>
      <c r="C588" s="128"/>
      <c r="D588" s="128"/>
      <c r="E588" s="126" t="str">
        <f t="shared" si="8"/>
        <v/>
      </c>
      <c r="F588">
        <f>SUMIF($B$11:B588,"withdraw",$C$11:C588)-SUMIFS($C$11:C588,$B$11:B588,"deposit",$D$11:D588,"reinvestment")</f>
        <v>0</v>
      </c>
    </row>
    <row r="589" spans="1:6" ht="29.1" customHeight="1" x14ac:dyDescent="0.25">
      <c r="A589" s="128"/>
      <c r="B589" s="128"/>
      <c r="C589" s="128"/>
      <c r="D589" s="128"/>
      <c r="E589" s="126" t="str">
        <f t="shared" ref="E589:E652" si="9">IF(AND(C589&gt;F588,D589="reinvestment"),"You cannot reinvest more than is withdrawn and available.","")</f>
        <v/>
      </c>
      <c r="F589">
        <f>SUMIF($B$11:B589,"withdraw",$C$11:C589)-SUMIFS($C$11:C589,$B$11:B589,"deposit",$D$11:D589,"reinvestment")</f>
        <v>0</v>
      </c>
    </row>
    <row r="590" spans="1:6" ht="29.1" customHeight="1" x14ac:dyDescent="0.25">
      <c r="A590" s="128"/>
      <c r="B590" s="128"/>
      <c r="C590" s="128"/>
      <c r="D590" s="128"/>
      <c r="E590" s="126" t="str">
        <f t="shared" si="9"/>
        <v/>
      </c>
      <c r="F590">
        <f>SUMIF($B$11:B590,"withdraw",$C$11:C590)-SUMIFS($C$11:C590,$B$11:B590,"deposit",$D$11:D590,"reinvestment")</f>
        <v>0</v>
      </c>
    </row>
    <row r="591" spans="1:6" ht="29.1" customHeight="1" x14ac:dyDescent="0.25">
      <c r="A591" s="128"/>
      <c r="B591" s="128"/>
      <c r="C591" s="128"/>
      <c r="D591" s="128"/>
      <c r="E591" s="126" t="str">
        <f t="shared" si="9"/>
        <v/>
      </c>
      <c r="F591">
        <f>SUMIF($B$11:B591,"withdraw",$C$11:C591)-SUMIFS($C$11:C591,$B$11:B591,"deposit",$D$11:D591,"reinvestment")</f>
        <v>0</v>
      </c>
    </row>
    <row r="592" spans="1:6" ht="29.1" customHeight="1" x14ac:dyDescent="0.25">
      <c r="A592" s="128"/>
      <c r="B592" s="128"/>
      <c r="C592" s="128"/>
      <c r="D592" s="128"/>
      <c r="E592" s="126" t="str">
        <f t="shared" si="9"/>
        <v/>
      </c>
      <c r="F592">
        <f>SUMIF($B$11:B592,"withdraw",$C$11:C592)-SUMIFS($C$11:C592,$B$11:B592,"deposit",$D$11:D592,"reinvestment")</f>
        <v>0</v>
      </c>
    </row>
    <row r="593" spans="1:6" ht="29.1" customHeight="1" x14ac:dyDescent="0.25">
      <c r="A593" s="128"/>
      <c r="B593" s="128"/>
      <c r="C593" s="128"/>
      <c r="D593" s="128"/>
      <c r="E593" s="126" t="str">
        <f t="shared" si="9"/>
        <v/>
      </c>
      <c r="F593">
        <f>SUMIF($B$11:B593,"withdraw",$C$11:C593)-SUMIFS($C$11:C593,$B$11:B593,"deposit",$D$11:D593,"reinvestment")</f>
        <v>0</v>
      </c>
    </row>
    <row r="594" spans="1:6" ht="29.1" customHeight="1" x14ac:dyDescent="0.25">
      <c r="A594" s="128"/>
      <c r="B594" s="128"/>
      <c r="C594" s="128"/>
      <c r="D594" s="128"/>
      <c r="E594" s="126" t="str">
        <f t="shared" si="9"/>
        <v/>
      </c>
      <c r="F594">
        <f>SUMIF($B$11:B594,"withdraw",$C$11:C594)-SUMIFS($C$11:C594,$B$11:B594,"deposit",$D$11:D594,"reinvestment")</f>
        <v>0</v>
      </c>
    </row>
    <row r="595" spans="1:6" ht="29.1" customHeight="1" x14ac:dyDescent="0.25">
      <c r="A595" s="128"/>
      <c r="B595" s="128"/>
      <c r="C595" s="128"/>
      <c r="D595" s="128"/>
      <c r="E595" s="126" t="str">
        <f t="shared" si="9"/>
        <v/>
      </c>
      <c r="F595">
        <f>SUMIF($B$11:B595,"withdraw",$C$11:C595)-SUMIFS($C$11:C595,$B$11:B595,"deposit",$D$11:D595,"reinvestment")</f>
        <v>0</v>
      </c>
    </row>
    <row r="596" spans="1:6" ht="29.1" customHeight="1" x14ac:dyDescent="0.25">
      <c r="A596" s="128"/>
      <c r="B596" s="128"/>
      <c r="C596" s="128"/>
      <c r="D596" s="128"/>
      <c r="E596" s="126" t="str">
        <f t="shared" si="9"/>
        <v/>
      </c>
      <c r="F596">
        <f>SUMIF($B$11:B596,"withdraw",$C$11:C596)-SUMIFS($C$11:C596,$B$11:B596,"deposit",$D$11:D596,"reinvestment")</f>
        <v>0</v>
      </c>
    </row>
    <row r="597" spans="1:6" ht="29.1" customHeight="1" x14ac:dyDescent="0.25">
      <c r="A597" s="128"/>
      <c r="B597" s="128"/>
      <c r="C597" s="128"/>
      <c r="D597" s="128"/>
      <c r="E597" s="126" t="str">
        <f t="shared" si="9"/>
        <v/>
      </c>
      <c r="F597">
        <f>SUMIF($B$11:B597,"withdraw",$C$11:C597)-SUMIFS($C$11:C597,$B$11:B597,"deposit",$D$11:D597,"reinvestment")</f>
        <v>0</v>
      </c>
    </row>
    <row r="598" spans="1:6" ht="29.1" customHeight="1" x14ac:dyDescent="0.25">
      <c r="A598" s="128"/>
      <c r="B598" s="128"/>
      <c r="C598" s="128"/>
      <c r="D598" s="128"/>
      <c r="E598" s="126" t="str">
        <f t="shared" si="9"/>
        <v/>
      </c>
      <c r="F598">
        <f>SUMIF($B$11:B598,"withdraw",$C$11:C598)-SUMIFS($C$11:C598,$B$11:B598,"deposit",$D$11:D598,"reinvestment")</f>
        <v>0</v>
      </c>
    </row>
    <row r="599" spans="1:6" ht="29.1" customHeight="1" x14ac:dyDescent="0.25">
      <c r="A599" s="128"/>
      <c r="B599" s="128"/>
      <c r="C599" s="128"/>
      <c r="D599" s="128"/>
      <c r="E599" s="126" t="str">
        <f t="shared" si="9"/>
        <v/>
      </c>
      <c r="F599">
        <f>SUMIF($B$11:B599,"withdraw",$C$11:C599)-SUMIFS($C$11:C599,$B$11:B599,"deposit",$D$11:D599,"reinvestment")</f>
        <v>0</v>
      </c>
    </row>
    <row r="600" spans="1:6" ht="29.1" customHeight="1" x14ac:dyDescent="0.25">
      <c r="A600" s="128"/>
      <c r="B600" s="128"/>
      <c r="C600" s="128"/>
      <c r="D600" s="128"/>
      <c r="E600" s="126" t="str">
        <f t="shared" si="9"/>
        <v/>
      </c>
      <c r="F600">
        <f>SUMIF($B$11:B600,"withdraw",$C$11:C600)-SUMIFS($C$11:C600,$B$11:B600,"deposit",$D$11:D600,"reinvestment")</f>
        <v>0</v>
      </c>
    </row>
    <row r="601" spans="1:6" ht="29.1" customHeight="1" x14ac:dyDescent="0.25">
      <c r="A601" s="128"/>
      <c r="B601" s="128"/>
      <c r="C601" s="128"/>
      <c r="D601" s="128"/>
      <c r="E601" s="126" t="str">
        <f t="shared" si="9"/>
        <v/>
      </c>
      <c r="F601">
        <f>SUMIF($B$11:B601,"withdraw",$C$11:C601)-SUMIFS($C$11:C601,$B$11:B601,"deposit",$D$11:D601,"reinvestment")</f>
        <v>0</v>
      </c>
    </row>
    <row r="602" spans="1:6" ht="29.1" customHeight="1" x14ac:dyDescent="0.25">
      <c r="A602" s="128"/>
      <c r="B602" s="128"/>
      <c r="C602" s="128"/>
      <c r="D602" s="128"/>
      <c r="E602" s="126" t="str">
        <f t="shared" si="9"/>
        <v/>
      </c>
      <c r="F602">
        <f>SUMIF($B$11:B602,"withdraw",$C$11:C602)-SUMIFS($C$11:C602,$B$11:B602,"deposit",$D$11:D602,"reinvestment")</f>
        <v>0</v>
      </c>
    </row>
    <row r="603" spans="1:6" ht="29.1" customHeight="1" x14ac:dyDescent="0.25">
      <c r="A603" s="128"/>
      <c r="B603" s="128"/>
      <c r="C603" s="128"/>
      <c r="D603" s="128"/>
      <c r="E603" s="126" t="str">
        <f t="shared" si="9"/>
        <v/>
      </c>
      <c r="F603">
        <f>SUMIF($B$11:B603,"withdraw",$C$11:C603)-SUMIFS($C$11:C603,$B$11:B603,"deposit",$D$11:D603,"reinvestment")</f>
        <v>0</v>
      </c>
    </row>
    <row r="604" spans="1:6" ht="29.1" customHeight="1" x14ac:dyDescent="0.25">
      <c r="A604" s="128"/>
      <c r="B604" s="128"/>
      <c r="C604" s="128"/>
      <c r="D604" s="128"/>
      <c r="E604" s="126" t="str">
        <f t="shared" si="9"/>
        <v/>
      </c>
      <c r="F604">
        <f>SUMIF($B$11:B604,"withdraw",$C$11:C604)-SUMIFS($C$11:C604,$B$11:B604,"deposit",$D$11:D604,"reinvestment")</f>
        <v>0</v>
      </c>
    </row>
    <row r="605" spans="1:6" ht="29.1" customHeight="1" x14ac:dyDescent="0.25">
      <c r="A605" s="128"/>
      <c r="B605" s="128"/>
      <c r="C605" s="128"/>
      <c r="D605" s="128"/>
      <c r="E605" s="126" t="str">
        <f t="shared" si="9"/>
        <v/>
      </c>
      <c r="F605">
        <f>SUMIF($B$11:B605,"withdraw",$C$11:C605)-SUMIFS($C$11:C605,$B$11:B605,"deposit",$D$11:D605,"reinvestment")</f>
        <v>0</v>
      </c>
    </row>
    <row r="606" spans="1:6" ht="29.1" customHeight="1" x14ac:dyDescent="0.25">
      <c r="A606" s="128"/>
      <c r="B606" s="128"/>
      <c r="C606" s="128"/>
      <c r="D606" s="128"/>
      <c r="E606" s="126" t="str">
        <f t="shared" si="9"/>
        <v/>
      </c>
      <c r="F606">
        <f>SUMIF($B$11:B606,"withdraw",$C$11:C606)-SUMIFS($C$11:C606,$B$11:B606,"deposit",$D$11:D606,"reinvestment")</f>
        <v>0</v>
      </c>
    </row>
    <row r="607" spans="1:6" ht="29.1" customHeight="1" x14ac:dyDescent="0.25">
      <c r="A607" s="128"/>
      <c r="B607" s="128"/>
      <c r="C607" s="128"/>
      <c r="D607" s="128"/>
      <c r="E607" s="126" t="str">
        <f t="shared" si="9"/>
        <v/>
      </c>
      <c r="F607">
        <f>SUMIF($B$11:B607,"withdraw",$C$11:C607)-SUMIFS($C$11:C607,$B$11:B607,"deposit",$D$11:D607,"reinvestment")</f>
        <v>0</v>
      </c>
    </row>
    <row r="608" spans="1:6" ht="29.1" customHeight="1" x14ac:dyDescent="0.25">
      <c r="A608" s="128"/>
      <c r="B608" s="128"/>
      <c r="C608" s="128"/>
      <c r="D608" s="128"/>
      <c r="E608" s="126" t="str">
        <f t="shared" si="9"/>
        <v/>
      </c>
      <c r="F608">
        <f>SUMIF($B$11:B608,"withdraw",$C$11:C608)-SUMIFS($C$11:C608,$B$11:B608,"deposit",$D$11:D608,"reinvestment")</f>
        <v>0</v>
      </c>
    </row>
    <row r="609" spans="1:6" ht="29.1" customHeight="1" x14ac:dyDescent="0.25">
      <c r="A609" s="128"/>
      <c r="B609" s="128"/>
      <c r="C609" s="128"/>
      <c r="D609" s="128"/>
      <c r="E609" s="126" t="str">
        <f t="shared" si="9"/>
        <v/>
      </c>
      <c r="F609">
        <f>SUMIF($B$11:B609,"withdraw",$C$11:C609)-SUMIFS($C$11:C609,$B$11:B609,"deposit",$D$11:D609,"reinvestment")</f>
        <v>0</v>
      </c>
    </row>
    <row r="610" spans="1:6" ht="29.1" customHeight="1" x14ac:dyDescent="0.25">
      <c r="A610" s="128"/>
      <c r="B610" s="128"/>
      <c r="C610" s="128"/>
      <c r="D610" s="128"/>
      <c r="E610" s="126" t="str">
        <f t="shared" si="9"/>
        <v/>
      </c>
      <c r="F610">
        <f>SUMIF($B$11:B610,"withdraw",$C$11:C610)-SUMIFS($C$11:C610,$B$11:B610,"deposit",$D$11:D610,"reinvestment")</f>
        <v>0</v>
      </c>
    </row>
    <row r="611" spans="1:6" ht="29.1" customHeight="1" x14ac:dyDescent="0.25">
      <c r="A611" s="128"/>
      <c r="B611" s="128"/>
      <c r="C611" s="128"/>
      <c r="D611" s="128"/>
      <c r="E611" s="126" t="str">
        <f t="shared" si="9"/>
        <v/>
      </c>
      <c r="F611">
        <f>SUMIF($B$11:B611,"withdraw",$C$11:C611)-SUMIFS($C$11:C611,$B$11:B611,"deposit",$D$11:D611,"reinvestment")</f>
        <v>0</v>
      </c>
    </row>
    <row r="612" spans="1:6" ht="29.1" customHeight="1" x14ac:dyDescent="0.25">
      <c r="A612" s="128"/>
      <c r="B612" s="128"/>
      <c r="C612" s="128"/>
      <c r="D612" s="128"/>
      <c r="E612" s="126" t="str">
        <f t="shared" si="9"/>
        <v/>
      </c>
      <c r="F612">
        <f>SUMIF($B$11:B612,"withdraw",$C$11:C612)-SUMIFS($C$11:C612,$B$11:B612,"deposit",$D$11:D612,"reinvestment")</f>
        <v>0</v>
      </c>
    </row>
    <row r="613" spans="1:6" ht="29.1" customHeight="1" x14ac:dyDescent="0.25">
      <c r="A613" s="128"/>
      <c r="B613" s="128"/>
      <c r="C613" s="128"/>
      <c r="D613" s="128"/>
      <c r="E613" s="126" t="str">
        <f t="shared" si="9"/>
        <v/>
      </c>
      <c r="F613">
        <f>SUMIF($B$11:B613,"withdraw",$C$11:C613)-SUMIFS($C$11:C613,$B$11:B613,"deposit",$D$11:D613,"reinvestment")</f>
        <v>0</v>
      </c>
    </row>
    <row r="614" spans="1:6" ht="29.1" customHeight="1" x14ac:dyDescent="0.25">
      <c r="A614" s="128"/>
      <c r="B614" s="128"/>
      <c r="C614" s="128"/>
      <c r="D614" s="128"/>
      <c r="E614" s="126" t="str">
        <f t="shared" si="9"/>
        <v/>
      </c>
      <c r="F614">
        <f>SUMIF($B$11:B614,"withdraw",$C$11:C614)-SUMIFS($C$11:C614,$B$11:B614,"deposit",$D$11:D614,"reinvestment")</f>
        <v>0</v>
      </c>
    </row>
    <row r="615" spans="1:6" ht="29.1" customHeight="1" x14ac:dyDescent="0.25">
      <c r="A615" s="128"/>
      <c r="B615" s="128"/>
      <c r="C615" s="128"/>
      <c r="D615" s="128"/>
      <c r="E615" s="126" t="str">
        <f t="shared" si="9"/>
        <v/>
      </c>
      <c r="F615">
        <f>SUMIF($B$11:B615,"withdraw",$C$11:C615)-SUMIFS($C$11:C615,$B$11:B615,"deposit",$D$11:D615,"reinvestment")</f>
        <v>0</v>
      </c>
    </row>
    <row r="616" spans="1:6" ht="29.1" customHeight="1" x14ac:dyDescent="0.25">
      <c r="A616" s="128"/>
      <c r="B616" s="128"/>
      <c r="C616" s="128"/>
      <c r="D616" s="128"/>
      <c r="E616" s="126" t="str">
        <f t="shared" si="9"/>
        <v/>
      </c>
      <c r="F616">
        <f>SUMIF($B$11:B616,"withdraw",$C$11:C616)-SUMIFS($C$11:C616,$B$11:B616,"deposit",$D$11:D616,"reinvestment")</f>
        <v>0</v>
      </c>
    </row>
    <row r="617" spans="1:6" ht="29.1" customHeight="1" x14ac:dyDescent="0.25">
      <c r="A617" s="128"/>
      <c r="B617" s="128"/>
      <c r="C617" s="128"/>
      <c r="D617" s="128"/>
      <c r="E617" s="126" t="str">
        <f t="shared" si="9"/>
        <v/>
      </c>
      <c r="F617">
        <f>SUMIF($B$11:B617,"withdraw",$C$11:C617)-SUMIFS($C$11:C617,$B$11:B617,"deposit",$D$11:D617,"reinvestment")</f>
        <v>0</v>
      </c>
    </row>
    <row r="618" spans="1:6" ht="29.1" customHeight="1" x14ac:dyDescent="0.25">
      <c r="A618" s="128"/>
      <c r="B618" s="128"/>
      <c r="C618" s="128"/>
      <c r="D618" s="128"/>
      <c r="E618" s="126" t="str">
        <f t="shared" si="9"/>
        <v/>
      </c>
      <c r="F618">
        <f>SUMIF($B$11:B618,"withdraw",$C$11:C618)-SUMIFS($C$11:C618,$B$11:B618,"deposit",$D$11:D618,"reinvestment")</f>
        <v>0</v>
      </c>
    </row>
    <row r="619" spans="1:6" ht="29.1" customHeight="1" x14ac:dyDescent="0.25">
      <c r="A619" s="128"/>
      <c r="B619" s="128"/>
      <c r="C619" s="128"/>
      <c r="D619" s="128"/>
      <c r="E619" s="126" t="str">
        <f t="shared" si="9"/>
        <v/>
      </c>
      <c r="F619">
        <f>SUMIF($B$11:B619,"withdraw",$C$11:C619)-SUMIFS($C$11:C619,$B$11:B619,"deposit",$D$11:D619,"reinvestment")</f>
        <v>0</v>
      </c>
    </row>
    <row r="620" spans="1:6" ht="29.1" customHeight="1" x14ac:dyDescent="0.25">
      <c r="A620" s="128"/>
      <c r="B620" s="128"/>
      <c r="C620" s="128"/>
      <c r="D620" s="128"/>
      <c r="E620" s="126" t="str">
        <f t="shared" si="9"/>
        <v/>
      </c>
      <c r="F620">
        <f>SUMIF($B$11:B620,"withdraw",$C$11:C620)-SUMIFS($C$11:C620,$B$11:B620,"deposit",$D$11:D620,"reinvestment")</f>
        <v>0</v>
      </c>
    </row>
    <row r="621" spans="1:6" ht="29.1" customHeight="1" x14ac:dyDescent="0.25">
      <c r="A621" s="128"/>
      <c r="B621" s="128"/>
      <c r="C621" s="128"/>
      <c r="D621" s="128"/>
      <c r="E621" s="126" t="str">
        <f t="shared" si="9"/>
        <v/>
      </c>
      <c r="F621">
        <f>SUMIF($B$11:B621,"withdraw",$C$11:C621)-SUMIFS($C$11:C621,$B$11:B621,"deposit",$D$11:D621,"reinvestment")</f>
        <v>0</v>
      </c>
    </row>
    <row r="622" spans="1:6" ht="29.1" customHeight="1" x14ac:dyDescent="0.25">
      <c r="A622" s="128"/>
      <c r="B622" s="128"/>
      <c r="C622" s="128"/>
      <c r="D622" s="128"/>
      <c r="E622" s="126" t="str">
        <f t="shared" si="9"/>
        <v/>
      </c>
      <c r="F622">
        <f>SUMIF($B$11:B622,"withdraw",$C$11:C622)-SUMIFS($C$11:C622,$B$11:B622,"deposit",$D$11:D622,"reinvestment")</f>
        <v>0</v>
      </c>
    </row>
    <row r="623" spans="1:6" ht="29.1" customHeight="1" x14ac:dyDescent="0.25">
      <c r="A623" s="128"/>
      <c r="B623" s="128"/>
      <c r="C623" s="128"/>
      <c r="D623" s="128"/>
      <c r="E623" s="126" t="str">
        <f t="shared" si="9"/>
        <v/>
      </c>
      <c r="F623">
        <f>SUMIF($B$11:B623,"withdraw",$C$11:C623)-SUMIFS($C$11:C623,$B$11:B623,"deposit",$D$11:D623,"reinvestment")</f>
        <v>0</v>
      </c>
    </row>
    <row r="624" spans="1:6" ht="29.1" customHeight="1" x14ac:dyDescent="0.25">
      <c r="A624" s="128"/>
      <c r="B624" s="128"/>
      <c r="C624" s="128"/>
      <c r="D624" s="128"/>
      <c r="E624" s="126" t="str">
        <f t="shared" si="9"/>
        <v/>
      </c>
      <c r="F624">
        <f>SUMIF($B$11:B624,"withdraw",$C$11:C624)-SUMIFS($C$11:C624,$B$11:B624,"deposit",$D$11:D624,"reinvestment")</f>
        <v>0</v>
      </c>
    </row>
    <row r="625" spans="1:6" ht="29.1" customHeight="1" x14ac:dyDescent="0.25">
      <c r="A625" s="128"/>
      <c r="B625" s="128"/>
      <c r="C625" s="128"/>
      <c r="D625" s="128"/>
      <c r="E625" s="126" t="str">
        <f t="shared" si="9"/>
        <v/>
      </c>
      <c r="F625">
        <f>SUMIF($B$11:B625,"withdraw",$C$11:C625)-SUMIFS($C$11:C625,$B$11:B625,"deposit",$D$11:D625,"reinvestment")</f>
        <v>0</v>
      </c>
    </row>
    <row r="626" spans="1:6" ht="29.1" customHeight="1" x14ac:dyDescent="0.25">
      <c r="A626" s="128"/>
      <c r="B626" s="128"/>
      <c r="C626" s="128"/>
      <c r="D626" s="128"/>
      <c r="E626" s="126" t="str">
        <f t="shared" si="9"/>
        <v/>
      </c>
      <c r="F626">
        <f>SUMIF($B$11:B626,"withdraw",$C$11:C626)-SUMIFS($C$11:C626,$B$11:B626,"deposit",$D$11:D626,"reinvestment")</f>
        <v>0</v>
      </c>
    </row>
    <row r="627" spans="1:6" ht="29.1" customHeight="1" x14ac:dyDescent="0.25">
      <c r="A627" s="128"/>
      <c r="B627" s="128"/>
      <c r="C627" s="128"/>
      <c r="D627" s="128"/>
      <c r="E627" s="126" t="str">
        <f t="shared" si="9"/>
        <v/>
      </c>
      <c r="F627">
        <f>SUMIF($B$11:B627,"withdraw",$C$11:C627)-SUMIFS($C$11:C627,$B$11:B627,"deposit",$D$11:D627,"reinvestment")</f>
        <v>0</v>
      </c>
    </row>
    <row r="628" spans="1:6" ht="29.1" customHeight="1" x14ac:dyDescent="0.25">
      <c r="A628" s="128"/>
      <c r="B628" s="128"/>
      <c r="C628" s="128"/>
      <c r="D628" s="128"/>
      <c r="E628" s="126" t="str">
        <f t="shared" si="9"/>
        <v/>
      </c>
      <c r="F628">
        <f>SUMIF($B$11:B628,"withdraw",$C$11:C628)-SUMIFS($C$11:C628,$B$11:B628,"deposit",$D$11:D628,"reinvestment")</f>
        <v>0</v>
      </c>
    </row>
    <row r="629" spans="1:6" ht="29.1" customHeight="1" x14ac:dyDescent="0.25">
      <c r="A629" s="128"/>
      <c r="B629" s="128"/>
      <c r="C629" s="128"/>
      <c r="D629" s="128"/>
      <c r="E629" s="126" t="str">
        <f t="shared" si="9"/>
        <v/>
      </c>
      <c r="F629">
        <f>SUMIF($B$11:B629,"withdraw",$C$11:C629)-SUMIFS($C$11:C629,$B$11:B629,"deposit",$D$11:D629,"reinvestment")</f>
        <v>0</v>
      </c>
    </row>
    <row r="630" spans="1:6" ht="29.1" customHeight="1" x14ac:dyDescent="0.25">
      <c r="A630" s="128"/>
      <c r="B630" s="128"/>
      <c r="C630" s="128"/>
      <c r="D630" s="128"/>
      <c r="E630" s="126" t="str">
        <f t="shared" si="9"/>
        <v/>
      </c>
      <c r="F630">
        <f>SUMIF($B$11:B630,"withdraw",$C$11:C630)-SUMIFS($C$11:C630,$B$11:B630,"deposit",$D$11:D630,"reinvestment")</f>
        <v>0</v>
      </c>
    </row>
    <row r="631" spans="1:6" ht="29.1" customHeight="1" x14ac:dyDescent="0.25">
      <c r="A631" s="128"/>
      <c r="B631" s="128"/>
      <c r="C631" s="128"/>
      <c r="D631" s="128"/>
      <c r="E631" s="126" t="str">
        <f t="shared" si="9"/>
        <v/>
      </c>
      <c r="F631">
        <f>SUMIF($B$11:B631,"withdraw",$C$11:C631)-SUMIFS($C$11:C631,$B$11:B631,"deposit",$D$11:D631,"reinvestment")</f>
        <v>0</v>
      </c>
    </row>
    <row r="632" spans="1:6" ht="29.1" customHeight="1" x14ac:dyDescent="0.25">
      <c r="A632" s="128"/>
      <c r="B632" s="128"/>
      <c r="C632" s="128"/>
      <c r="D632" s="128"/>
      <c r="E632" s="126" t="str">
        <f t="shared" si="9"/>
        <v/>
      </c>
      <c r="F632">
        <f>SUMIF($B$11:B632,"withdraw",$C$11:C632)-SUMIFS($C$11:C632,$B$11:B632,"deposit",$D$11:D632,"reinvestment")</f>
        <v>0</v>
      </c>
    </row>
    <row r="633" spans="1:6" ht="29.1" customHeight="1" x14ac:dyDescent="0.25">
      <c r="A633" s="128"/>
      <c r="B633" s="128"/>
      <c r="C633" s="128"/>
      <c r="D633" s="128"/>
      <c r="E633" s="126" t="str">
        <f t="shared" si="9"/>
        <v/>
      </c>
      <c r="F633">
        <f>SUMIF($B$11:B633,"withdraw",$C$11:C633)-SUMIFS($C$11:C633,$B$11:B633,"deposit",$D$11:D633,"reinvestment")</f>
        <v>0</v>
      </c>
    </row>
    <row r="634" spans="1:6" ht="29.1" customHeight="1" x14ac:dyDescent="0.25">
      <c r="A634" s="128"/>
      <c r="B634" s="128"/>
      <c r="C634" s="128"/>
      <c r="D634" s="128"/>
      <c r="E634" s="126" t="str">
        <f t="shared" si="9"/>
        <v/>
      </c>
      <c r="F634">
        <f>SUMIF($B$11:B634,"withdraw",$C$11:C634)-SUMIFS($C$11:C634,$B$11:B634,"deposit",$D$11:D634,"reinvestment")</f>
        <v>0</v>
      </c>
    </row>
    <row r="635" spans="1:6" ht="29.1" customHeight="1" x14ac:dyDescent="0.25">
      <c r="A635" s="128"/>
      <c r="B635" s="128"/>
      <c r="C635" s="128"/>
      <c r="D635" s="128"/>
      <c r="E635" s="126" t="str">
        <f t="shared" si="9"/>
        <v/>
      </c>
      <c r="F635">
        <f>SUMIF($B$11:B635,"withdraw",$C$11:C635)-SUMIFS($C$11:C635,$B$11:B635,"deposit",$D$11:D635,"reinvestment")</f>
        <v>0</v>
      </c>
    </row>
    <row r="636" spans="1:6" ht="29.1" customHeight="1" x14ac:dyDescent="0.25">
      <c r="A636" s="128"/>
      <c r="B636" s="128"/>
      <c r="C636" s="128"/>
      <c r="D636" s="128"/>
      <c r="E636" s="126" t="str">
        <f t="shared" si="9"/>
        <v/>
      </c>
      <c r="F636">
        <f>SUMIF($B$11:B636,"withdraw",$C$11:C636)-SUMIFS($C$11:C636,$B$11:B636,"deposit",$D$11:D636,"reinvestment")</f>
        <v>0</v>
      </c>
    </row>
    <row r="637" spans="1:6" ht="29.1" customHeight="1" x14ac:dyDescent="0.25">
      <c r="A637" s="128"/>
      <c r="B637" s="128"/>
      <c r="C637" s="128"/>
      <c r="D637" s="128"/>
      <c r="E637" s="126" t="str">
        <f t="shared" si="9"/>
        <v/>
      </c>
      <c r="F637">
        <f>SUMIF($B$11:B637,"withdraw",$C$11:C637)-SUMIFS($C$11:C637,$B$11:B637,"deposit",$D$11:D637,"reinvestment")</f>
        <v>0</v>
      </c>
    </row>
    <row r="638" spans="1:6" ht="29.1" customHeight="1" x14ac:dyDescent="0.25">
      <c r="A638" s="128"/>
      <c r="B638" s="128"/>
      <c r="C638" s="128"/>
      <c r="D638" s="128"/>
      <c r="E638" s="126" t="str">
        <f t="shared" si="9"/>
        <v/>
      </c>
      <c r="F638">
        <f>SUMIF($B$11:B638,"withdraw",$C$11:C638)-SUMIFS($C$11:C638,$B$11:B638,"deposit",$D$11:D638,"reinvestment")</f>
        <v>0</v>
      </c>
    </row>
    <row r="639" spans="1:6" ht="29.1" customHeight="1" x14ac:dyDescent="0.25">
      <c r="A639" s="128"/>
      <c r="B639" s="128"/>
      <c r="C639" s="128"/>
      <c r="D639" s="128"/>
      <c r="E639" s="126" t="str">
        <f t="shared" si="9"/>
        <v/>
      </c>
      <c r="F639">
        <f>SUMIF($B$11:B639,"withdraw",$C$11:C639)-SUMIFS($C$11:C639,$B$11:B639,"deposit",$D$11:D639,"reinvestment")</f>
        <v>0</v>
      </c>
    </row>
    <row r="640" spans="1:6" ht="29.1" customHeight="1" x14ac:dyDescent="0.25">
      <c r="A640" s="128"/>
      <c r="B640" s="128"/>
      <c r="C640" s="128"/>
      <c r="D640" s="128"/>
      <c r="E640" s="126" t="str">
        <f t="shared" si="9"/>
        <v/>
      </c>
      <c r="F640">
        <f>SUMIF($B$11:B640,"withdraw",$C$11:C640)-SUMIFS($C$11:C640,$B$11:B640,"deposit",$D$11:D640,"reinvestment")</f>
        <v>0</v>
      </c>
    </row>
    <row r="641" spans="1:6" ht="29.1" customHeight="1" x14ac:dyDescent="0.25">
      <c r="A641" s="128"/>
      <c r="B641" s="128"/>
      <c r="C641" s="128"/>
      <c r="D641" s="128"/>
      <c r="E641" s="126" t="str">
        <f t="shared" si="9"/>
        <v/>
      </c>
      <c r="F641">
        <f>SUMIF($B$11:B641,"withdraw",$C$11:C641)-SUMIFS($C$11:C641,$B$11:B641,"deposit",$D$11:D641,"reinvestment")</f>
        <v>0</v>
      </c>
    </row>
    <row r="642" spans="1:6" ht="29.1" customHeight="1" x14ac:dyDescent="0.25">
      <c r="A642" s="128"/>
      <c r="B642" s="128"/>
      <c r="C642" s="128"/>
      <c r="D642" s="128"/>
      <c r="E642" s="126" t="str">
        <f t="shared" si="9"/>
        <v/>
      </c>
      <c r="F642">
        <f>SUMIF($B$11:B642,"withdraw",$C$11:C642)-SUMIFS($C$11:C642,$B$11:B642,"deposit",$D$11:D642,"reinvestment")</f>
        <v>0</v>
      </c>
    </row>
    <row r="643" spans="1:6" ht="29.1" customHeight="1" x14ac:dyDescent="0.25">
      <c r="A643" s="128"/>
      <c r="B643" s="128"/>
      <c r="C643" s="128"/>
      <c r="D643" s="128"/>
      <c r="E643" s="126" t="str">
        <f t="shared" si="9"/>
        <v/>
      </c>
      <c r="F643">
        <f>SUMIF($B$11:B643,"withdraw",$C$11:C643)-SUMIFS($C$11:C643,$B$11:B643,"deposit",$D$11:D643,"reinvestment")</f>
        <v>0</v>
      </c>
    </row>
    <row r="644" spans="1:6" ht="29.1" customHeight="1" x14ac:dyDescent="0.25">
      <c r="A644" s="128"/>
      <c r="B644" s="128"/>
      <c r="C644" s="128"/>
      <c r="D644" s="128"/>
      <c r="E644" s="126" t="str">
        <f t="shared" si="9"/>
        <v/>
      </c>
      <c r="F644">
        <f>SUMIF($B$11:B644,"withdraw",$C$11:C644)-SUMIFS($C$11:C644,$B$11:B644,"deposit",$D$11:D644,"reinvestment")</f>
        <v>0</v>
      </c>
    </row>
    <row r="645" spans="1:6" ht="29.1" customHeight="1" x14ac:dyDescent="0.25">
      <c r="A645" s="128"/>
      <c r="B645" s="128"/>
      <c r="C645" s="128"/>
      <c r="D645" s="128"/>
      <c r="E645" s="126" t="str">
        <f t="shared" si="9"/>
        <v/>
      </c>
      <c r="F645">
        <f>SUMIF($B$11:B645,"withdraw",$C$11:C645)-SUMIFS($C$11:C645,$B$11:B645,"deposit",$D$11:D645,"reinvestment")</f>
        <v>0</v>
      </c>
    </row>
    <row r="646" spans="1:6" ht="29.1" customHeight="1" x14ac:dyDescent="0.25">
      <c r="A646" s="128"/>
      <c r="B646" s="128"/>
      <c r="C646" s="128"/>
      <c r="D646" s="128"/>
      <c r="E646" s="126" t="str">
        <f t="shared" si="9"/>
        <v/>
      </c>
      <c r="F646">
        <f>SUMIF($B$11:B646,"withdraw",$C$11:C646)-SUMIFS($C$11:C646,$B$11:B646,"deposit",$D$11:D646,"reinvestment")</f>
        <v>0</v>
      </c>
    </row>
    <row r="647" spans="1:6" ht="29.1" customHeight="1" x14ac:dyDescent="0.25">
      <c r="A647" s="128"/>
      <c r="B647" s="128"/>
      <c r="C647" s="128"/>
      <c r="D647" s="128"/>
      <c r="E647" s="126" t="str">
        <f t="shared" si="9"/>
        <v/>
      </c>
      <c r="F647">
        <f>SUMIF($B$11:B647,"withdraw",$C$11:C647)-SUMIFS($C$11:C647,$B$11:B647,"deposit",$D$11:D647,"reinvestment")</f>
        <v>0</v>
      </c>
    </row>
    <row r="648" spans="1:6" ht="29.1" customHeight="1" x14ac:dyDescent="0.25">
      <c r="A648" s="128"/>
      <c r="B648" s="128"/>
      <c r="C648" s="128"/>
      <c r="D648" s="128"/>
      <c r="E648" s="126" t="str">
        <f t="shared" si="9"/>
        <v/>
      </c>
      <c r="F648">
        <f>SUMIF($B$11:B648,"withdraw",$C$11:C648)-SUMIFS($C$11:C648,$B$11:B648,"deposit",$D$11:D648,"reinvestment")</f>
        <v>0</v>
      </c>
    </row>
    <row r="649" spans="1:6" ht="29.1" customHeight="1" x14ac:dyDescent="0.25">
      <c r="A649" s="128"/>
      <c r="B649" s="128"/>
      <c r="C649" s="128"/>
      <c r="D649" s="128"/>
      <c r="E649" s="126" t="str">
        <f t="shared" si="9"/>
        <v/>
      </c>
      <c r="F649">
        <f>SUMIF($B$11:B649,"withdraw",$C$11:C649)-SUMIFS($C$11:C649,$B$11:B649,"deposit",$D$11:D649,"reinvestment")</f>
        <v>0</v>
      </c>
    </row>
    <row r="650" spans="1:6" ht="29.1" customHeight="1" x14ac:dyDescent="0.25">
      <c r="A650" s="128"/>
      <c r="B650" s="128"/>
      <c r="C650" s="128"/>
      <c r="D650" s="128"/>
      <c r="E650" s="126" t="str">
        <f t="shared" si="9"/>
        <v/>
      </c>
      <c r="F650">
        <f>SUMIF($B$11:B650,"withdraw",$C$11:C650)-SUMIFS($C$11:C650,$B$11:B650,"deposit",$D$11:D650,"reinvestment")</f>
        <v>0</v>
      </c>
    </row>
    <row r="651" spans="1:6" ht="29.1" customHeight="1" x14ac:dyDescent="0.25">
      <c r="A651" s="128"/>
      <c r="B651" s="128"/>
      <c r="C651" s="128"/>
      <c r="D651" s="128"/>
      <c r="E651" s="126" t="str">
        <f t="shared" si="9"/>
        <v/>
      </c>
      <c r="F651">
        <f>SUMIF($B$11:B651,"withdraw",$C$11:C651)-SUMIFS($C$11:C651,$B$11:B651,"deposit",$D$11:D651,"reinvestment")</f>
        <v>0</v>
      </c>
    </row>
    <row r="652" spans="1:6" ht="29.1" customHeight="1" x14ac:dyDescent="0.25">
      <c r="A652" s="128"/>
      <c r="B652" s="128"/>
      <c r="C652" s="128"/>
      <c r="D652" s="128"/>
      <c r="E652" s="126" t="str">
        <f t="shared" si="9"/>
        <v/>
      </c>
      <c r="F652">
        <f>SUMIF($B$11:B652,"withdraw",$C$11:C652)-SUMIFS($C$11:C652,$B$11:B652,"deposit",$D$11:D652,"reinvestment")</f>
        <v>0</v>
      </c>
    </row>
    <row r="653" spans="1:6" ht="29.1" customHeight="1" x14ac:dyDescent="0.25">
      <c r="A653" s="128"/>
      <c r="B653" s="128"/>
      <c r="C653" s="128"/>
      <c r="D653" s="128"/>
      <c r="E653" s="126" t="str">
        <f t="shared" ref="E653:E716" si="10">IF(AND(C653&gt;F652,D653="reinvestment"),"You cannot reinvest more than is withdrawn and available.","")</f>
        <v/>
      </c>
      <c r="F653">
        <f>SUMIF($B$11:B653,"withdraw",$C$11:C653)-SUMIFS($C$11:C653,$B$11:B653,"deposit",$D$11:D653,"reinvestment")</f>
        <v>0</v>
      </c>
    </row>
    <row r="654" spans="1:6" ht="29.1" customHeight="1" x14ac:dyDescent="0.25">
      <c r="A654" s="128"/>
      <c r="B654" s="128"/>
      <c r="C654" s="128"/>
      <c r="D654" s="128"/>
      <c r="E654" s="126" t="str">
        <f t="shared" si="10"/>
        <v/>
      </c>
      <c r="F654">
        <f>SUMIF($B$11:B654,"withdraw",$C$11:C654)-SUMIFS($C$11:C654,$B$11:B654,"deposit",$D$11:D654,"reinvestment")</f>
        <v>0</v>
      </c>
    </row>
    <row r="655" spans="1:6" ht="29.1" customHeight="1" x14ac:dyDescent="0.25">
      <c r="A655" s="128"/>
      <c r="B655" s="128"/>
      <c r="C655" s="128"/>
      <c r="D655" s="128"/>
      <c r="E655" s="126" t="str">
        <f t="shared" si="10"/>
        <v/>
      </c>
      <c r="F655">
        <f>SUMIF($B$11:B655,"withdraw",$C$11:C655)-SUMIFS($C$11:C655,$B$11:B655,"deposit",$D$11:D655,"reinvestment")</f>
        <v>0</v>
      </c>
    </row>
    <row r="656" spans="1:6" ht="29.1" customHeight="1" x14ac:dyDescent="0.25">
      <c r="A656" s="128"/>
      <c r="B656" s="128"/>
      <c r="C656" s="128"/>
      <c r="D656" s="128"/>
      <c r="E656" s="126" t="str">
        <f t="shared" si="10"/>
        <v/>
      </c>
      <c r="F656">
        <f>SUMIF($B$11:B656,"withdraw",$C$11:C656)-SUMIFS($C$11:C656,$B$11:B656,"deposit",$D$11:D656,"reinvestment")</f>
        <v>0</v>
      </c>
    </row>
    <row r="657" spans="1:6" ht="29.1" customHeight="1" x14ac:dyDescent="0.25">
      <c r="A657" s="128"/>
      <c r="B657" s="128"/>
      <c r="C657" s="128"/>
      <c r="D657" s="128"/>
      <c r="E657" s="126" t="str">
        <f t="shared" si="10"/>
        <v/>
      </c>
      <c r="F657">
        <f>SUMIF($B$11:B657,"withdraw",$C$11:C657)-SUMIFS($C$11:C657,$B$11:B657,"deposit",$D$11:D657,"reinvestment")</f>
        <v>0</v>
      </c>
    </row>
    <row r="658" spans="1:6" ht="29.1" customHeight="1" x14ac:dyDescent="0.25">
      <c r="A658" s="128"/>
      <c r="B658" s="128"/>
      <c r="C658" s="128"/>
      <c r="D658" s="128"/>
      <c r="E658" s="126" t="str">
        <f t="shared" si="10"/>
        <v/>
      </c>
      <c r="F658">
        <f>SUMIF($B$11:B658,"withdraw",$C$11:C658)-SUMIFS($C$11:C658,$B$11:B658,"deposit",$D$11:D658,"reinvestment")</f>
        <v>0</v>
      </c>
    </row>
    <row r="659" spans="1:6" ht="29.1" customHeight="1" x14ac:dyDescent="0.25">
      <c r="A659" s="128"/>
      <c r="B659" s="128"/>
      <c r="C659" s="128"/>
      <c r="D659" s="128"/>
      <c r="E659" s="126" t="str">
        <f t="shared" si="10"/>
        <v/>
      </c>
      <c r="F659">
        <f>SUMIF($B$11:B659,"withdraw",$C$11:C659)-SUMIFS($C$11:C659,$B$11:B659,"deposit",$D$11:D659,"reinvestment")</f>
        <v>0</v>
      </c>
    </row>
    <row r="660" spans="1:6" ht="29.1" customHeight="1" x14ac:dyDescent="0.25">
      <c r="A660" s="128"/>
      <c r="B660" s="128"/>
      <c r="C660" s="128"/>
      <c r="D660" s="128"/>
      <c r="E660" s="126" t="str">
        <f t="shared" si="10"/>
        <v/>
      </c>
      <c r="F660">
        <f>SUMIF($B$11:B660,"withdraw",$C$11:C660)-SUMIFS($C$11:C660,$B$11:B660,"deposit",$D$11:D660,"reinvestment")</f>
        <v>0</v>
      </c>
    </row>
    <row r="661" spans="1:6" ht="29.1" customHeight="1" x14ac:dyDescent="0.25">
      <c r="A661" s="128"/>
      <c r="B661" s="128"/>
      <c r="C661" s="128"/>
      <c r="D661" s="128"/>
      <c r="E661" s="126" t="str">
        <f t="shared" si="10"/>
        <v/>
      </c>
      <c r="F661">
        <f>SUMIF($B$11:B661,"withdraw",$C$11:C661)-SUMIFS($C$11:C661,$B$11:B661,"deposit",$D$11:D661,"reinvestment")</f>
        <v>0</v>
      </c>
    </row>
    <row r="662" spans="1:6" ht="29.1" customHeight="1" x14ac:dyDescent="0.25">
      <c r="A662" s="128"/>
      <c r="B662" s="128"/>
      <c r="C662" s="128"/>
      <c r="D662" s="128"/>
      <c r="E662" s="126" t="str">
        <f t="shared" si="10"/>
        <v/>
      </c>
      <c r="F662">
        <f>SUMIF($B$11:B662,"withdraw",$C$11:C662)-SUMIFS($C$11:C662,$B$11:B662,"deposit",$D$11:D662,"reinvestment")</f>
        <v>0</v>
      </c>
    </row>
    <row r="663" spans="1:6" ht="29.1" customHeight="1" x14ac:dyDescent="0.25">
      <c r="A663" s="128"/>
      <c r="B663" s="128"/>
      <c r="C663" s="128"/>
      <c r="D663" s="128"/>
      <c r="E663" s="126" t="str">
        <f t="shared" si="10"/>
        <v/>
      </c>
      <c r="F663">
        <f>SUMIF($B$11:B663,"withdraw",$C$11:C663)-SUMIFS($C$11:C663,$B$11:B663,"deposit",$D$11:D663,"reinvestment")</f>
        <v>0</v>
      </c>
    </row>
    <row r="664" spans="1:6" ht="29.1" customHeight="1" x14ac:dyDescent="0.25">
      <c r="A664" s="128"/>
      <c r="B664" s="128"/>
      <c r="C664" s="128"/>
      <c r="D664" s="128"/>
      <c r="E664" s="126" t="str">
        <f t="shared" si="10"/>
        <v/>
      </c>
      <c r="F664">
        <f>SUMIF($B$11:B664,"withdraw",$C$11:C664)-SUMIFS($C$11:C664,$B$11:B664,"deposit",$D$11:D664,"reinvestment")</f>
        <v>0</v>
      </c>
    </row>
    <row r="665" spans="1:6" ht="29.1" customHeight="1" x14ac:dyDescent="0.25">
      <c r="A665" s="128"/>
      <c r="B665" s="128"/>
      <c r="C665" s="128"/>
      <c r="D665" s="128"/>
      <c r="E665" s="126" t="str">
        <f t="shared" si="10"/>
        <v/>
      </c>
      <c r="F665">
        <f>SUMIF($B$11:B665,"withdraw",$C$11:C665)-SUMIFS($C$11:C665,$B$11:B665,"deposit",$D$11:D665,"reinvestment")</f>
        <v>0</v>
      </c>
    </row>
    <row r="666" spans="1:6" ht="29.1" customHeight="1" x14ac:dyDescent="0.25">
      <c r="A666" s="128"/>
      <c r="B666" s="128"/>
      <c r="C666" s="128"/>
      <c r="D666" s="128"/>
      <c r="E666" s="126" t="str">
        <f t="shared" si="10"/>
        <v/>
      </c>
      <c r="F666">
        <f>SUMIF($B$11:B666,"withdraw",$C$11:C666)-SUMIFS($C$11:C666,$B$11:B666,"deposit",$D$11:D666,"reinvestment")</f>
        <v>0</v>
      </c>
    </row>
    <row r="667" spans="1:6" ht="29.1" customHeight="1" x14ac:dyDescent="0.25">
      <c r="A667" s="128"/>
      <c r="B667" s="128"/>
      <c r="C667" s="128"/>
      <c r="D667" s="128"/>
      <c r="E667" s="126" t="str">
        <f t="shared" si="10"/>
        <v/>
      </c>
      <c r="F667">
        <f>SUMIF($B$11:B667,"withdraw",$C$11:C667)-SUMIFS($C$11:C667,$B$11:B667,"deposit",$D$11:D667,"reinvestment")</f>
        <v>0</v>
      </c>
    </row>
    <row r="668" spans="1:6" ht="29.1" customHeight="1" x14ac:dyDescent="0.25">
      <c r="A668" s="128"/>
      <c r="B668" s="128"/>
      <c r="C668" s="128"/>
      <c r="D668" s="128"/>
      <c r="E668" s="126" t="str">
        <f t="shared" si="10"/>
        <v/>
      </c>
      <c r="F668">
        <f>SUMIF($B$11:B668,"withdraw",$C$11:C668)-SUMIFS($C$11:C668,$B$11:B668,"deposit",$D$11:D668,"reinvestment")</f>
        <v>0</v>
      </c>
    </row>
    <row r="669" spans="1:6" ht="29.1" customHeight="1" x14ac:dyDescent="0.25">
      <c r="A669" s="128"/>
      <c r="B669" s="128"/>
      <c r="C669" s="128"/>
      <c r="D669" s="128"/>
      <c r="E669" s="126" t="str">
        <f t="shared" si="10"/>
        <v/>
      </c>
      <c r="F669">
        <f>SUMIF($B$11:B669,"withdraw",$C$11:C669)-SUMIFS($C$11:C669,$B$11:B669,"deposit",$D$11:D669,"reinvestment")</f>
        <v>0</v>
      </c>
    </row>
    <row r="670" spans="1:6" ht="29.1" customHeight="1" x14ac:dyDescent="0.25">
      <c r="A670" s="128"/>
      <c r="B670" s="128"/>
      <c r="C670" s="128"/>
      <c r="D670" s="128"/>
      <c r="E670" s="126" t="str">
        <f t="shared" si="10"/>
        <v/>
      </c>
      <c r="F670">
        <f>SUMIF($B$11:B670,"withdraw",$C$11:C670)-SUMIFS($C$11:C670,$B$11:B670,"deposit",$D$11:D670,"reinvestment")</f>
        <v>0</v>
      </c>
    </row>
    <row r="671" spans="1:6" ht="29.1" customHeight="1" x14ac:dyDescent="0.25">
      <c r="A671" s="128"/>
      <c r="B671" s="128"/>
      <c r="C671" s="128"/>
      <c r="D671" s="128"/>
      <c r="E671" s="126" t="str">
        <f t="shared" si="10"/>
        <v/>
      </c>
      <c r="F671">
        <f>SUMIF($B$11:B671,"withdraw",$C$11:C671)-SUMIFS($C$11:C671,$B$11:B671,"deposit",$D$11:D671,"reinvestment")</f>
        <v>0</v>
      </c>
    </row>
    <row r="672" spans="1:6" ht="29.1" customHeight="1" x14ac:dyDescent="0.25">
      <c r="A672" s="128"/>
      <c r="B672" s="128"/>
      <c r="C672" s="128"/>
      <c r="D672" s="128"/>
      <c r="E672" s="126" t="str">
        <f t="shared" si="10"/>
        <v/>
      </c>
      <c r="F672">
        <f>SUMIF($B$11:B672,"withdraw",$C$11:C672)-SUMIFS($C$11:C672,$B$11:B672,"deposit",$D$11:D672,"reinvestment")</f>
        <v>0</v>
      </c>
    </row>
    <row r="673" spans="1:6" ht="29.1" customHeight="1" x14ac:dyDescent="0.25">
      <c r="A673" s="128"/>
      <c r="B673" s="128"/>
      <c r="C673" s="128"/>
      <c r="D673" s="128"/>
      <c r="E673" s="126" t="str">
        <f t="shared" si="10"/>
        <v/>
      </c>
      <c r="F673">
        <f>SUMIF($B$11:B673,"withdraw",$C$11:C673)-SUMIFS($C$11:C673,$B$11:B673,"deposit",$D$11:D673,"reinvestment")</f>
        <v>0</v>
      </c>
    </row>
    <row r="674" spans="1:6" ht="29.1" customHeight="1" x14ac:dyDescent="0.25">
      <c r="A674" s="128"/>
      <c r="B674" s="128"/>
      <c r="C674" s="128"/>
      <c r="D674" s="128"/>
      <c r="E674" s="126" t="str">
        <f t="shared" si="10"/>
        <v/>
      </c>
      <c r="F674">
        <f>SUMIF($B$11:B674,"withdraw",$C$11:C674)-SUMIFS($C$11:C674,$B$11:B674,"deposit",$D$11:D674,"reinvestment")</f>
        <v>0</v>
      </c>
    </row>
    <row r="675" spans="1:6" ht="29.1" customHeight="1" x14ac:dyDescent="0.25">
      <c r="A675" s="128"/>
      <c r="B675" s="128"/>
      <c r="C675" s="128"/>
      <c r="D675" s="128"/>
      <c r="E675" s="126" t="str">
        <f t="shared" si="10"/>
        <v/>
      </c>
      <c r="F675">
        <f>SUMIF($B$11:B675,"withdraw",$C$11:C675)-SUMIFS($C$11:C675,$B$11:B675,"deposit",$D$11:D675,"reinvestment")</f>
        <v>0</v>
      </c>
    </row>
    <row r="676" spans="1:6" ht="29.1" customHeight="1" x14ac:dyDescent="0.25">
      <c r="A676" s="128"/>
      <c r="B676" s="128"/>
      <c r="C676" s="128"/>
      <c r="D676" s="128"/>
      <c r="E676" s="126" t="str">
        <f t="shared" si="10"/>
        <v/>
      </c>
      <c r="F676">
        <f>SUMIF($B$11:B676,"withdraw",$C$11:C676)-SUMIFS($C$11:C676,$B$11:B676,"deposit",$D$11:D676,"reinvestment")</f>
        <v>0</v>
      </c>
    </row>
    <row r="677" spans="1:6" ht="29.1" customHeight="1" x14ac:dyDescent="0.25">
      <c r="A677" s="128"/>
      <c r="B677" s="128"/>
      <c r="C677" s="128"/>
      <c r="D677" s="128"/>
      <c r="E677" s="126" t="str">
        <f t="shared" si="10"/>
        <v/>
      </c>
      <c r="F677">
        <f>SUMIF($B$11:B677,"withdraw",$C$11:C677)-SUMIFS($C$11:C677,$B$11:B677,"deposit",$D$11:D677,"reinvestment")</f>
        <v>0</v>
      </c>
    </row>
    <row r="678" spans="1:6" ht="29.1" customHeight="1" x14ac:dyDescent="0.25">
      <c r="A678" s="128"/>
      <c r="B678" s="128"/>
      <c r="C678" s="128"/>
      <c r="D678" s="128"/>
      <c r="E678" s="126" t="str">
        <f t="shared" si="10"/>
        <v/>
      </c>
      <c r="F678">
        <f>SUMIF($B$11:B678,"withdraw",$C$11:C678)-SUMIFS($C$11:C678,$B$11:B678,"deposit",$D$11:D678,"reinvestment")</f>
        <v>0</v>
      </c>
    </row>
    <row r="679" spans="1:6" ht="29.1" customHeight="1" x14ac:dyDescent="0.25">
      <c r="A679" s="128"/>
      <c r="B679" s="128"/>
      <c r="C679" s="128"/>
      <c r="D679" s="128"/>
      <c r="E679" s="126" t="str">
        <f t="shared" si="10"/>
        <v/>
      </c>
      <c r="F679">
        <f>SUMIF($B$11:B679,"withdraw",$C$11:C679)-SUMIFS($C$11:C679,$B$11:B679,"deposit",$D$11:D679,"reinvestment")</f>
        <v>0</v>
      </c>
    </row>
    <row r="680" spans="1:6" ht="29.1" customHeight="1" x14ac:dyDescent="0.25">
      <c r="A680" s="128"/>
      <c r="B680" s="128"/>
      <c r="C680" s="128"/>
      <c r="D680" s="128"/>
      <c r="E680" s="126" t="str">
        <f t="shared" si="10"/>
        <v/>
      </c>
      <c r="F680">
        <f>SUMIF($B$11:B680,"withdraw",$C$11:C680)-SUMIFS($C$11:C680,$B$11:B680,"deposit",$D$11:D680,"reinvestment")</f>
        <v>0</v>
      </c>
    </row>
    <row r="681" spans="1:6" ht="29.1" customHeight="1" x14ac:dyDescent="0.25">
      <c r="A681" s="128"/>
      <c r="B681" s="128"/>
      <c r="C681" s="128"/>
      <c r="D681" s="128"/>
      <c r="E681" s="126" t="str">
        <f t="shared" si="10"/>
        <v/>
      </c>
      <c r="F681">
        <f>SUMIF($B$11:B681,"withdraw",$C$11:C681)-SUMIFS($C$11:C681,$B$11:B681,"deposit",$D$11:D681,"reinvestment")</f>
        <v>0</v>
      </c>
    </row>
    <row r="682" spans="1:6" ht="29.1" customHeight="1" x14ac:dyDescent="0.25">
      <c r="A682" s="128"/>
      <c r="B682" s="128"/>
      <c r="C682" s="128"/>
      <c r="D682" s="128"/>
      <c r="E682" s="126" t="str">
        <f t="shared" si="10"/>
        <v/>
      </c>
      <c r="F682">
        <f>SUMIF($B$11:B682,"withdraw",$C$11:C682)-SUMIFS($C$11:C682,$B$11:B682,"deposit",$D$11:D682,"reinvestment")</f>
        <v>0</v>
      </c>
    </row>
    <row r="683" spans="1:6" ht="29.1" customHeight="1" x14ac:dyDescent="0.25">
      <c r="A683" s="128"/>
      <c r="B683" s="128"/>
      <c r="C683" s="128"/>
      <c r="D683" s="128"/>
      <c r="E683" s="126" t="str">
        <f t="shared" si="10"/>
        <v/>
      </c>
      <c r="F683">
        <f>SUMIF($B$11:B683,"withdraw",$C$11:C683)-SUMIFS($C$11:C683,$B$11:B683,"deposit",$D$11:D683,"reinvestment")</f>
        <v>0</v>
      </c>
    </row>
    <row r="684" spans="1:6" ht="29.1" customHeight="1" x14ac:dyDescent="0.25">
      <c r="A684" s="128"/>
      <c r="B684" s="128"/>
      <c r="C684" s="128"/>
      <c r="D684" s="128"/>
      <c r="E684" s="126" t="str">
        <f t="shared" si="10"/>
        <v/>
      </c>
      <c r="F684">
        <f>SUMIF($B$11:B684,"withdraw",$C$11:C684)-SUMIFS($C$11:C684,$B$11:B684,"deposit",$D$11:D684,"reinvestment")</f>
        <v>0</v>
      </c>
    </row>
    <row r="685" spans="1:6" ht="29.1" customHeight="1" x14ac:dyDescent="0.25">
      <c r="A685" s="128"/>
      <c r="B685" s="128"/>
      <c r="C685" s="128"/>
      <c r="D685" s="128"/>
      <c r="E685" s="126" t="str">
        <f t="shared" si="10"/>
        <v/>
      </c>
      <c r="F685">
        <f>SUMIF($B$11:B685,"withdraw",$C$11:C685)-SUMIFS($C$11:C685,$B$11:B685,"deposit",$D$11:D685,"reinvestment")</f>
        <v>0</v>
      </c>
    </row>
    <row r="686" spans="1:6" ht="29.1" customHeight="1" x14ac:dyDescent="0.25">
      <c r="A686" s="128"/>
      <c r="B686" s="128"/>
      <c r="C686" s="128"/>
      <c r="D686" s="128"/>
      <c r="E686" s="126" t="str">
        <f t="shared" si="10"/>
        <v/>
      </c>
      <c r="F686">
        <f>SUMIF($B$11:B686,"withdraw",$C$11:C686)-SUMIFS($C$11:C686,$B$11:B686,"deposit",$D$11:D686,"reinvestment")</f>
        <v>0</v>
      </c>
    </row>
    <row r="687" spans="1:6" ht="29.1" customHeight="1" x14ac:dyDescent="0.25">
      <c r="A687" s="128"/>
      <c r="B687" s="128"/>
      <c r="C687" s="128"/>
      <c r="D687" s="128"/>
      <c r="E687" s="126" t="str">
        <f t="shared" si="10"/>
        <v/>
      </c>
      <c r="F687">
        <f>SUMIF($B$11:B687,"withdraw",$C$11:C687)-SUMIFS($C$11:C687,$B$11:B687,"deposit",$D$11:D687,"reinvestment")</f>
        <v>0</v>
      </c>
    </row>
    <row r="688" spans="1:6" ht="29.1" customHeight="1" x14ac:dyDescent="0.25">
      <c r="A688" s="128"/>
      <c r="B688" s="128"/>
      <c r="C688" s="128"/>
      <c r="D688" s="128"/>
      <c r="E688" s="126" t="str">
        <f t="shared" si="10"/>
        <v/>
      </c>
      <c r="F688">
        <f>SUMIF($B$11:B688,"withdraw",$C$11:C688)-SUMIFS($C$11:C688,$B$11:B688,"deposit",$D$11:D688,"reinvestment")</f>
        <v>0</v>
      </c>
    </row>
    <row r="689" spans="1:6" ht="29.1" customHeight="1" x14ac:dyDescent="0.25">
      <c r="A689" s="128"/>
      <c r="B689" s="128"/>
      <c r="C689" s="128"/>
      <c r="D689" s="128"/>
      <c r="E689" s="126" t="str">
        <f t="shared" si="10"/>
        <v/>
      </c>
      <c r="F689">
        <f>SUMIF($B$11:B689,"withdraw",$C$11:C689)-SUMIFS($C$11:C689,$B$11:B689,"deposit",$D$11:D689,"reinvestment")</f>
        <v>0</v>
      </c>
    </row>
    <row r="690" spans="1:6" ht="29.1" customHeight="1" x14ac:dyDescent="0.25">
      <c r="A690" s="128"/>
      <c r="B690" s="128"/>
      <c r="C690" s="128"/>
      <c r="D690" s="128"/>
      <c r="E690" s="126" t="str">
        <f t="shared" si="10"/>
        <v/>
      </c>
      <c r="F690">
        <f>SUMIF($B$11:B690,"withdraw",$C$11:C690)-SUMIFS($C$11:C690,$B$11:B690,"deposit",$D$11:D690,"reinvestment")</f>
        <v>0</v>
      </c>
    </row>
    <row r="691" spans="1:6" ht="29.1" customHeight="1" x14ac:dyDescent="0.25">
      <c r="A691" s="128"/>
      <c r="B691" s="128"/>
      <c r="C691" s="128"/>
      <c r="D691" s="128"/>
      <c r="E691" s="126" t="str">
        <f t="shared" si="10"/>
        <v/>
      </c>
      <c r="F691">
        <f>SUMIF($B$11:B691,"withdraw",$C$11:C691)-SUMIFS($C$11:C691,$B$11:B691,"deposit",$D$11:D691,"reinvestment")</f>
        <v>0</v>
      </c>
    </row>
    <row r="692" spans="1:6" ht="29.1" customHeight="1" x14ac:dyDescent="0.25">
      <c r="A692" s="128"/>
      <c r="B692" s="128"/>
      <c r="C692" s="128"/>
      <c r="D692" s="128"/>
      <c r="E692" s="126" t="str">
        <f t="shared" si="10"/>
        <v/>
      </c>
      <c r="F692">
        <f>SUMIF($B$11:B692,"withdraw",$C$11:C692)-SUMIFS($C$11:C692,$B$11:B692,"deposit",$D$11:D692,"reinvestment")</f>
        <v>0</v>
      </c>
    </row>
    <row r="693" spans="1:6" ht="29.1" customHeight="1" x14ac:dyDescent="0.25">
      <c r="A693" s="128"/>
      <c r="B693" s="128"/>
      <c r="C693" s="128"/>
      <c r="D693" s="128"/>
      <c r="E693" s="126" t="str">
        <f t="shared" si="10"/>
        <v/>
      </c>
      <c r="F693">
        <f>SUMIF($B$11:B693,"withdraw",$C$11:C693)-SUMIFS($C$11:C693,$B$11:B693,"deposit",$D$11:D693,"reinvestment")</f>
        <v>0</v>
      </c>
    </row>
    <row r="694" spans="1:6" ht="29.1" customHeight="1" x14ac:dyDescent="0.25">
      <c r="A694" s="128"/>
      <c r="B694" s="128"/>
      <c r="C694" s="128"/>
      <c r="D694" s="128"/>
      <c r="E694" s="126" t="str">
        <f t="shared" si="10"/>
        <v/>
      </c>
      <c r="F694">
        <f>SUMIF($B$11:B694,"withdraw",$C$11:C694)-SUMIFS($C$11:C694,$B$11:B694,"deposit",$D$11:D694,"reinvestment")</f>
        <v>0</v>
      </c>
    </row>
    <row r="695" spans="1:6" ht="29.1" customHeight="1" x14ac:dyDescent="0.25">
      <c r="A695" s="128"/>
      <c r="B695" s="128"/>
      <c r="C695" s="128"/>
      <c r="D695" s="128"/>
      <c r="E695" s="126" t="str">
        <f t="shared" si="10"/>
        <v/>
      </c>
      <c r="F695">
        <f>SUMIF($B$11:B695,"withdraw",$C$11:C695)-SUMIFS($C$11:C695,$B$11:B695,"deposit",$D$11:D695,"reinvestment")</f>
        <v>0</v>
      </c>
    </row>
    <row r="696" spans="1:6" ht="29.1" customHeight="1" x14ac:dyDescent="0.25">
      <c r="A696" s="128"/>
      <c r="B696" s="128"/>
      <c r="C696" s="128"/>
      <c r="D696" s="128"/>
      <c r="E696" s="126" t="str">
        <f t="shared" si="10"/>
        <v/>
      </c>
      <c r="F696">
        <f>SUMIF($B$11:B696,"withdraw",$C$11:C696)-SUMIFS($C$11:C696,$B$11:B696,"deposit",$D$11:D696,"reinvestment")</f>
        <v>0</v>
      </c>
    </row>
    <row r="697" spans="1:6" ht="29.1" customHeight="1" x14ac:dyDescent="0.25">
      <c r="A697" s="128"/>
      <c r="B697" s="128"/>
      <c r="C697" s="128"/>
      <c r="D697" s="128"/>
      <c r="E697" s="126" t="str">
        <f t="shared" si="10"/>
        <v/>
      </c>
      <c r="F697">
        <f>SUMIF($B$11:B697,"withdraw",$C$11:C697)-SUMIFS($C$11:C697,$B$11:B697,"deposit",$D$11:D697,"reinvestment")</f>
        <v>0</v>
      </c>
    </row>
    <row r="698" spans="1:6" ht="29.1" customHeight="1" x14ac:dyDescent="0.25">
      <c r="A698" s="128"/>
      <c r="B698" s="128"/>
      <c r="C698" s="128"/>
      <c r="D698" s="128"/>
      <c r="E698" s="126" t="str">
        <f t="shared" si="10"/>
        <v/>
      </c>
      <c r="F698">
        <f>SUMIF($B$11:B698,"withdraw",$C$11:C698)-SUMIFS($C$11:C698,$B$11:B698,"deposit",$D$11:D698,"reinvestment")</f>
        <v>0</v>
      </c>
    </row>
    <row r="699" spans="1:6" ht="29.1" customHeight="1" x14ac:dyDescent="0.25">
      <c r="A699" s="128"/>
      <c r="B699" s="128"/>
      <c r="C699" s="128"/>
      <c r="D699" s="128"/>
      <c r="E699" s="126" t="str">
        <f t="shared" si="10"/>
        <v/>
      </c>
      <c r="F699">
        <f>SUMIF($B$11:B699,"withdraw",$C$11:C699)-SUMIFS($C$11:C699,$B$11:B699,"deposit",$D$11:D699,"reinvestment")</f>
        <v>0</v>
      </c>
    </row>
    <row r="700" spans="1:6" ht="29.1" customHeight="1" x14ac:dyDescent="0.25">
      <c r="A700" s="128"/>
      <c r="B700" s="128"/>
      <c r="C700" s="128"/>
      <c r="D700" s="128"/>
      <c r="E700" s="126" t="str">
        <f t="shared" si="10"/>
        <v/>
      </c>
      <c r="F700">
        <f>SUMIF($B$11:B700,"withdraw",$C$11:C700)-SUMIFS($C$11:C700,$B$11:B700,"deposit",$D$11:D700,"reinvestment")</f>
        <v>0</v>
      </c>
    </row>
    <row r="701" spans="1:6" ht="29.1" customHeight="1" x14ac:dyDescent="0.25">
      <c r="A701" s="128"/>
      <c r="B701" s="128"/>
      <c r="C701" s="128"/>
      <c r="D701" s="128"/>
      <c r="E701" s="126" t="str">
        <f t="shared" si="10"/>
        <v/>
      </c>
      <c r="F701">
        <f>SUMIF($B$11:B701,"withdraw",$C$11:C701)-SUMIFS($C$11:C701,$B$11:B701,"deposit",$D$11:D701,"reinvestment")</f>
        <v>0</v>
      </c>
    </row>
    <row r="702" spans="1:6" ht="29.1" customHeight="1" x14ac:dyDescent="0.25">
      <c r="A702" s="128"/>
      <c r="B702" s="128"/>
      <c r="C702" s="128"/>
      <c r="D702" s="128"/>
      <c r="E702" s="126" t="str">
        <f t="shared" si="10"/>
        <v/>
      </c>
      <c r="F702">
        <f>SUMIF($B$11:B702,"withdraw",$C$11:C702)-SUMIFS($C$11:C702,$B$11:B702,"deposit",$D$11:D702,"reinvestment")</f>
        <v>0</v>
      </c>
    </row>
    <row r="703" spans="1:6" ht="29.1" customHeight="1" x14ac:dyDescent="0.25">
      <c r="A703" s="128"/>
      <c r="B703" s="128"/>
      <c r="C703" s="128"/>
      <c r="D703" s="128"/>
      <c r="E703" s="126" t="str">
        <f t="shared" si="10"/>
        <v/>
      </c>
      <c r="F703">
        <f>SUMIF($B$11:B703,"withdraw",$C$11:C703)-SUMIFS($C$11:C703,$B$11:B703,"deposit",$D$11:D703,"reinvestment")</f>
        <v>0</v>
      </c>
    </row>
    <row r="704" spans="1:6" ht="29.1" customHeight="1" x14ac:dyDescent="0.25">
      <c r="A704" s="128"/>
      <c r="B704" s="128"/>
      <c r="C704" s="128"/>
      <c r="D704" s="128"/>
      <c r="E704" s="126" t="str">
        <f t="shared" si="10"/>
        <v/>
      </c>
      <c r="F704">
        <f>SUMIF($B$11:B704,"withdraw",$C$11:C704)-SUMIFS($C$11:C704,$B$11:B704,"deposit",$D$11:D704,"reinvestment")</f>
        <v>0</v>
      </c>
    </row>
    <row r="705" spans="1:6" ht="29.1" customHeight="1" x14ac:dyDescent="0.25">
      <c r="A705" s="128"/>
      <c r="B705" s="128"/>
      <c r="C705" s="128"/>
      <c r="D705" s="128"/>
      <c r="E705" s="126" t="str">
        <f t="shared" si="10"/>
        <v/>
      </c>
      <c r="F705">
        <f>SUMIF($B$11:B705,"withdraw",$C$11:C705)-SUMIFS($C$11:C705,$B$11:B705,"deposit",$D$11:D705,"reinvestment")</f>
        <v>0</v>
      </c>
    </row>
    <row r="706" spans="1:6" ht="29.1" customHeight="1" x14ac:dyDescent="0.25">
      <c r="A706" s="128"/>
      <c r="B706" s="128"/>
      <c r="C706" s="128"/>
      <c r="D706" s="128"/>
      <c r="E706" s="126" t="str">
        <f t="shared" si="10"/>
        <v/>
      </c>
      <c r="F706">
        <f>SUMIF($B$11:B706,"withdraw",$C$11:C706)-SUMIFS($C$11:C706,$B$11:B706,"deposit",$D$11:D706,"reinvestment")</f>
        <v>0</v>
      </c>
    </row>
    <row r="707" spans="1:6" ht="29.1" customHeight="1" x14ac:dyDescent="0.25">
      <c r="A707" s="128"/>
      <c r="B707" s="128"/>
      <c r="C707" s="128"/>
      <c r="D707" s="128"/>
      <c r="E707" s="126" t="str">
        <f t="shared" si="10"/>
        <v/>
      </c>
      <c r="F707">
        <f>SUMIF($B$11:B707,"withdraw",$C$11:C707)-SUMIFS($C$11:C707,$B$11:B707,"deposit",$D$11:D707,"reinvestment")</f>
        <v>0</v>
      </c>
    </row>
    <row r="708" spans="1:6" ht="29.1" customHeight="1" x14ac:dyDescent="0.25">
      <c r="A708" s="128"/>
      <c r="B708" s="128"/>
      <c r="C708" s="128"/>
      <c r="D708" s="128"/>
      <c r="E708" s="126" t="str">
        <f t="shared" si="10"/>
        <v/>
      </c>
      <c r="F708">
        <f>SUMIF($B$11:B708,"withdraw",$C$11:C708)-SUMIFS($C$11:C708,$B$11:B708,"deposit",$D$11:D708,"reinvestment")</f>
        <v>0</v>
      </c>
    </row>
    <row r="709" spans="1:6" ht="29.1" customHeight="1" x14ac:dyDescent="0.25">
      <c r="A709" s="128"/>
      <c r="B709" s="128"/>
      <c r="C709" s="128"/>
      <c r="D709" s="128"/>
      <c r="E709" s="126" t="str">
        <f t="shared" si="10"/>
        <v/>
      </c>
      <c r="F709">
        <f>SUMIF($B$11:B709,"withdraw",$C$11:C709)-SUMIFS($C$11:C709,$B$11:B709,"deposit",$D$11:D709,"reinvestment")</f>
        <v>0</v>
      </c>
    </row>
    <row r="710" spans="1:6" ht="29.1" customHeight="1" x14ac:dyDescent="0.25">
      <c r="A710" s="128"/>
      <c r="B710" s="128"/>
      <c r="C710" s="128"/>
      <c r="D710" s="128"/>
      <c r="E710" s="126" t="str">
        <f t="shared" si="10"/>
        <v/>
      </c>
      <c r="F710">
        <f>SUMIF($B$11:B710,"withdraw",$C$11:C710)-SUMIFS($C$11:C710,$B$11:B710,"deposit",$D$11:D710,"reinvestment")</f>
        <v>0</v>
      </c>
    </row>
    <row r="711" spans="1:6" ht="29.1" customHeight="1" x14ac:dyDescent="0.25">
      <c r="A711" s="128"/>
      <c r="B711" s="128"/>
      <c r="C711" s="128"/>
      <c r="D711" s="128"/>
      <c r="E711" s="126" t="str">
        <f t="shared" si="10"/>
        <v/>
      </c>
      <c r="F711">
        <f>SUMIF($B$11:B711,"withdraw",$C$11:C711)-SUMIFS($C$11:C711,$B$11:B711,"deposit",$D$11:D711,"reinvestment")</f>
        <v>0</v>
      </c>
    </row>
    <row r="712" spans="1:6" ht="29.1" customHeight="1" x14ac:dyDescent="0.25">
      <c r="A712" s="128"/>
      <c r="B712" s="128"/>
      <c r="C712" s="128"/>
      <c r="D712" s="128"/>
      <c r="E712" s="126" t="str">
        <f t="shared" si="10"/>
        <v/>
      </c>
      <c r="F712">
        <f>SUMIF($B$11:B712,"withdraw",$C$11:C712)-SUMIFS($C$11:C712,$B$11:B712,"deposit",$D$11:D712,"reinvestment")</f>
        <v>0</v>
      </c>
    </row>
    <row r="713" spans="1:6" ht="29.1" customHeight="1" x14ac:dyDescent="0.25">
      <c r="A713" s="128"/>
      <c r="B713" s="128"/>
      <c r="C713" s="128"/>
      <c r="D713" s="128"/>
      <c r="E713" s="126" t="str">
        <f t="shared" si="10"/>
        <v/>
      </c>
      <c r="F713">
        <f>SUMIF($B$11:B713,"withdraw",$C$11:C713)-SUMIFS($C$11:C713,$B$11:B713,"deposit",$D$11:D713,"reinvestment")</f>
        <v>0</v>
      </c>
    </row>
    <row r="714" spans="1:6" ht="29.1" customHeight="1" x14ac:dyDescent="0.25">
      <c r="A714" s="128"/>
      <c r="B714" s="128"/>
      <c r="C714" s="128"/>
      <c r="D714" s="128"/>
      <c r="E714" s="126" t="str">
        <f t="shared" si="10"/>
        <v/>
      </c>
      <c r="F714">
        <f>SUMIF($B$11:B714,"withdraw",$C$11:C714)-SUMIFS($C$11:C714,$B$11:B714,"deposit",$D$11:D714,"reinvestment")</f>
        <v>0</v>
      </c>
    </row>
    <row r="715" spans="1:6" ht="29.1" customHeight="1" x14ac:dyDescent="0.25">
      <c r="A715" s="128"/>
      <c r="B715" s="128"/>
      <c r="C715" s="128"/>
      <c r="D715" s="128"/>
      <c r="E715" s="126" t="str">
        <f t="shared" si="10"/>
        <v/>
      </c>
      <c r="F715">
        <f>SUMIF($B$11:B715,"withdraw",$C$11:C715)-SUMIFS($C$11:C715,$B$11:B715,"deposit",$D$11:D715,"reinvestment")</f>
        <v>0</v>
      </c>
    </row>
    <row r="716" spans="1:6" ht="29.1" customHeight="1" x14ac:dyDescent="0.25">
      <c r="A716" s="128"/>
      <c r="B716" s="128"/>
      <c r="C716" s="128"/>
      <c r="D716" s="128"/>
      <c r="E716" s="126" t="str">
        <f t="shared" si="10"/>
        <v/>
      </c>
      <c r="F716">
        <f>SUMIF($B$11:B716,"withdraw",$C$11:C716)-SUMIFS($C$11:C716,$B$11:B716,"deposit",$D$11:D716,"reinvestment")</f>
        <v>0</v>
      </c>
    </row>
    <row r="717" spans="1:6" ht="29.1" customHeight="1" x14ac:dyDescent="0.25">
      <c r="A717" s="128"/>
      <c r="B717" s="128"/>
      <c r="C717" s="128"/>
      <c r="D717" s="128"/>
      <c r="E717" s="126" t="str">
        <f t="shared" ref="E717:E780" si="11">IF(AND(C717&gt;F716,D717="reinvestment"),"You cannot reinvest more than is withdrawn and available.","")</f>
        <v/>
      </c>
      <c r="F717">
        <f>SUMIF($B$11:B717,"withdraw",$C$11:C717)-SUMIFS($C$11:C717,$B$11:B717,"deposit",$D$11:D717,"reinvestment")</f>
        <v>0</v>
      </c>
    </row>
    <row r="718" spans="1:6" ht="29.1" customHeight="1" x14ac:dyDescent="0.25">
      <c r="A718" s="128"/>
      <c r="B718" s="128"/>
      <c r="C718" s="128"/>
      <c r="D718" s="128"/>
      <c r="E718" s="126" t="str">
        <f t="shared" si="11"/>
        <v/>
      </c>
      <c r="F718">
        <f>SUMIF($B$11:B718,"withdraw",$C$11:C718)-SUMIFS($C$11:C718,$B$11:B718,"deposit",$D$11:D718,"reinvestment")</f>
        <v>0</v>
      </c>
    </row>
    <row r="719" spans="1:6" ht="29.1" customHeight="1" x14ac:dyDescent="0.25">
      <c r="A719" s="128"/>
      <c r="B719" s="128"/>
      <c r="C719" s="128"/>
      <c r="D719" s="128"/>
      <c r="E719" s="126" t="str">
        <f t="shared" si="11"/>
        <v/>
      </c>
      <c r="F719">
        <f>SUMIF($B$11:B719,"withdraw",$C$11:C719)-SUMIFS($C$11:C719,$B$11:B719,"deposit",$D$11:D719,"reinvestment")</f>
        <v>0</v>
      </c>
    </row>
    <row r="720" spans="1:6" ht="29.1" customHeight="1" x14ac:dyDescent="0.25">
      <c r="A720" s="128"/>
      <c r="B720" s="128"/>
      <c r="C720" s="128"/>
      <c r="D720" s="128"/>
      <c r="E720" s="126" t="str">
        <f t="shared" si="11"/>
        <v/>
      </c>
      <c r="F720">
        <f>SUMIF($B$11:B720,"withdraw",$C$11:C720)-SUMIFS($C$11:C720,$B$11:B720,"deposit",$D$11:D720,"reinvestment")</f>
        <v>0</v>
      </c>
    </row>
    <row r="721" spans="1:6" ht="29.1" customHeight="1" x14ac:dyDescent="0.25">
      <c r="A721" s="128"/>
      <c r="B721" s="128"/>
      <c r="C721" s="128"/>
      <c r="D721" s="128"/>
      <c r="E721" s="126" t="str">
        <f t="shared" si="11"/>
        <v/>
      </c>
      <c r="F721">
        <f>SUMIF($B$11:B721,"withdraw",$C$11:C721)-SUMIFS($C$11:C721,$B$11:B721,"deposit",$D$11:D721,"reinvestment")</f>
        <v>0</v>
      </c>
    </row>
    <row r="722" spans="1:6" ht="29.1" customHeight="1" x14ac:dyDescent="0.25">
      <c r="A722" s="128"/>
      <c r="B722" s="128"/>
      <c r="C722" s="128"/>
      <c r="D722" s="128"/>
      <c r="E722" s="126" t="str">
        <f t="shared" si="11"/>
        <v/>
      </c>
      <c r="F722">
        <f>SUMIF($B$11:B722,"withdraw",$C$11:C722)-SUMIFS($C$11:C722,$B$11:B722,"deposit",$D$11:D722,"reinvestment")</f>
        <v>0</v>
      </c>
    </row>
    <row r="723" spans="1:6" ht="29.1" customHeight="1" x14ac:dyDescent="0.25">
      <c r="A723" s="128"/>
      <c r="B723" s="128"/>
      <c r="C723" s="128"/>
      <c r="D723" s="128"/>
      <c r="E723" s="126" t="str">
        <f t="shared" si="11"/>
        <v/>
      </c>
      <c r="F723">
        <f>SUMIF($B$11:B723,"withdraw",$C$11:C723)-SUMIFS($C$11:C723,$B$11:B723,"deposit",$D$11:D723,"reinvestment")</f>
        <v>0</v>
      </c>
    </row>
    <row r="724" spans="1:6" ht="29.1" customHeight="1" x14ac:dyDescent="0.25">
      <c r="A724" s="128"/>
      <c r="B724" s="128"/>
      <c r="C724" s="128"/>
      <c r="D724" s="128"/>
      <c r="E724" s="126" t="str">
        <f t="shared" si="11"/>
        <v/>
      </c>
      <c r="F724">
        <f>SUMIF($B$11:B724,"withdraw",$C$11:C724)-SUMIFS($C$11:C724,$B$11:B724,"deposit",$D$11:D724,"reinvestment")</f>
        <v>0</v>
      </c>
    </row>
    <row r="725" spans="1:6" ht="29.1" customHeight="1" x14ac:dyDescent="0.25">
      <c r="A725" s="128"/>
      <c r="B725" s="128"/>
      <c r="C725" s="128"/>
      <c r="D725" s="128"/>
      <c r="E725" s="126" t="str">
        <f t="shared" si="11"/>
        <v/>
      </c>
      <c r="F725">
        <f>SUMIF($B$11:B725,"withdraw",$C$11:C725)-SUMIFS($C$11:C725,$B$11:B725,"deposit",$D$11:D725,"reinvestment")</f>
        <v>0</v>
      </c>
    </row>
    <row r="726" spans="1:6" ht="29.1" customHeight="1" x14ac:dyDescent="0.25">
      <c r="A726" s="128"/>
      <c r="B726" s="128"/>
      <c r="C726" s="128"/>
      <c r="D726" s="128"/>
      <c r="E726" s="126" t="str">
        <f t="shared" si="11"/>
        <v/>
      </c>
      <c r="F726">
        <f>SUMIF($B$11:B726,"withdraw",$C$11:C726)-SUMIFS($C$11:C726,$B$11:B726,"deposit",$D$11:D726,"reinvestment")</f>
        <v>0</v>
      </c>
    </row>
    <row r="727" spans="1:6" ht="29.1" customHeight="1" x14ac:dyDescent="0.25">
      <c r="A727" s="128"/>
      <c r="B727" s="128"/>
      <c r="C727" s="128"/>
      <c r="D727" s="128"/>
      <c r="E727" s="126" t="str">
        <f t="shared" si="11"/>
        <v/>
      </c>
      <c r="F727">
        <f>SUMIF($B$11:B727,"withdraw",$C$11:C727)-SUMIFS($C$11:C727,$B$11:B727,"deposit",$D$11:D727,"reinvestment")</f>
        <v>0</v>
      </c>
    </row>
    <row r="728" spans="1:6" ht="29.1" customHeight="1" x14ac:dyDescent="0.25">
      <c r="A728" s="128"/>
      <c r="B728" s="128"/>
      <c r="C728" s="128"/>
      <c r="D728" s="128"/>
      <c r="E728" s="126" t="str">
        <f t="shared" si="11"/>
        <v/>
      </c>
      <c r="F728">
        <f>SUMIF($B$11:B728,"withdraw",$C$11:C728)-SUMIFS($C$11:C728,$B$11:B728,"deposit",$D$11:D728,"reinvestment")</f>
        <v>0</v>
      </c>
    </row>
    <row r="729" spans="1:6" ht="29.1" customHeight="1" x14ac:dyDescent="0.25">
      <c r="A729" s="128"/>
      <c r="B729" s="128"/>
      <c r="C729" s="128"/>
      <c r="D729" s="128"/>
      <c r="E729" s="126" t="str">
        <f t="shared" si="11"/>
        <v/>
      </c>
      <c r="F729">
        <f>SUMIF($B$11:B729,"withdraw",$C$11:C729)-SUMIFS($C$11:C729,$B$11:B729,"deposit",$D$11:D729,"reinvestment")</f>
        <v>0</v>
      </c>
    </row>
    <row r="730" spans="1:6" ht="29.1" customHeight="1" x14ac:dyDescent="0.25">
      <c r="A730" s="128"/>
      <c r="B730" s="128"/>
      <c r="C730" s="128"/>
      <c r="D730" s="128"/>
      <c r="E730" s="126" t="str">
        <f t="shared" si="11"/>
        <v/>
      </c>
      <c r="F730">
        <f>SUMIF($B$11:B730,"withdraw",$C$11:C730)-SUMIFS($C$11:C730,$B$11:B730,"deposit",$D$11:D730,"reinvestment")</f>
        <v>0</v>
      </c>
    </row>
    <row r="731" spans="1:6" ht="29.1" customHeight="1" x14ac:dyDescent="0.25">
      <c r="A731" s="128"/>
      <c r="B731" s="128"/>
      <c r="C731" s="128"/>
      <c r="D731" s="128"/>
      <c r="E731" s="126" t="str">
        <f t="shared" si="11"/>
        <v/>
      </c>
      <c r="F731">
        <f>SUMIF($B$11:B731,"withdraw",$C$11:C731)-SUMIFS($C$11:C731,$B$11:B731,"deposit",$D$11:D731,"reinvestment")</f>
        <v>0</v>
      </c>
    </row>
    <row r="732" spans="1:6" ht="29.1" customHeight="1" x14ac:dyDescent="0.25">
      <c r="A732" s="128"/>
      <c r="B732" s="128"/>
      <c r="C732" s="128"/>
      <c r="D732" s="128"/>
      <c r="E732" s="126" t="str">
        <f t="shared" si="11"/>
        <v/>
      </c>
      <c r="F732">
        <f>SUMIF($B$11:B732,"withdraw",$C$11:C732)-SUMIFS($C$11:C732,$B$11:B732,"deposit",$D$11:D732,"reinvestment")</f>
        <v>0</v>
      </c>
    </row>
    <row r="733" spans="1:6" ht="29.1" customHeight="1" x14ac:dyDescent="0.25">
      <c r="A733" s="128"/>
      <c r="B733" s="128"/>
      <c r="C733" s="128"/>
      <c r="D733" s="128"/>
      <c r="E733" s="126" t="str">
        <f t="shared" si="11"/>
        <v/>
      </c>
      <c r="F733">
        <f>SUMIF($B$11:B733,"withdraw",$C$11:C733)-SUMIFS($C$11:C733,$B$11:B733,"deposit",$D$11:D733,"reinvestment")</f>
        <v>0</v>
      </c>
    </row>
    <row r="734" spans="1:6" ht="29.1" customHeight="1" x14ac:dyDescent="0.25">
      <c r="A734" s="128"/>
      <c r="B734" s="128"/>
      <c r="C734" s="128"/>
      <c r="D734" s="128"/>
      <c r="E734" s="126" t="str">
        <f t="shared" si="11"/>
        <v/>
      </c>
      <c r="F734">
        <f>SUMIF($B$11:B734,"withdraw",$C$11:C734)-SUMIFS($C$11:C734,$B$11:B734,"deposit",$D$11:D734,"reinvestment")</f>
        <v>0</v>
      </c>
    </row>
    <row r="735" spans="1:6" ht="29.1" customHeight="1" x14ac:dyDescent="0.25">
      <c r="A735" s="128"/>
      <c r="B735" s="128"/>
      <c r="C735" s="128"/>
      <c r="D735" s="128"/>
      <c r="E735" s="126" t="str">
        <f t="shared" si="11"/>
        <v/>
      </c>
      <c r="F735">
        <f>SUMIF($B$11:B735,"withdraw",$C$11:C735)-SUMIFS($C$11:C735,$B$11:B735,"deposit",$D$11:D735,"reinvestment")</f>
        <v>0</v>
      </c>
    </row>
    <row r="736" spans="1:6" ht="29.1" customHeight="1" x14ac:dyDescent="0.25">
      <c r="A736" s="128"/>
      <c r="B736" s="128"/>
      <c r="C736" s="128"/>
      <c r="D736" s="128"/>
      <c r="E736" s="126" t="str">
        <f t="shared" si="11"/>
        <v/>
      </c>
      <c r="F736">
        <f>SUMIF($B$11:B736,"withdraw",$C$11:C736)-SUMIFS($C$11:C736,$B$11:B736,"deposit",$D$11:D736,"reinvestment")</f>
        <v>0</v>
      </c>
    </row>
    <row r="737" spans="1:6" ht="29.1" customHeight="1" x14ac:dyDescent="0.25">
      <c r="A737" s="128"/>
      <c r="B737" s="128"/>
      <c r="C737" s="128"/>
      <c r="D737" s="128"/>
      <c r="E737" s="126" t="str">
        <f t="shared" si="11"/>
        <v/>
      </c>
      <c r="F737">
        <f>SUMIF($B$11:B737,"withdraw",$C$11:C737)-SUMIFS($C$11:C737,$B$11:B737,"deposit",$D$11:D737,"reinvestment")</f>
        <v>0</v>
      </c>
    </row>
    <row r="738" spans="1:6" ht="29.1" customHeight="1" x14ac:dyDescent="0.25">
      <c r="A738" s="128"/>
      <c r="B738" s="128"/>
      <c r="C738" s="128"/>
      <c r="D738" s="128"/>
      <c r="E738" s="126" t="str">
        <f t="shared" si="11"/>
        <v/>
      </c>
      <c r="F738">
        <f>SUMIF($B$11:B738,"withdraw",$C$11:C738)-SUMIFS($C$11:C738,$B$11:B738,"deposit",$D$11:D738,"reinvestment")</f>
        <v>0</v>
      </c>
    </row>
    <row r="739" spans="1:6" ht="29.1" customHeight="1" x14ac:dyDescent="0.25">
      <c r="A739" s="128"/>
      <c r="B739" s="128"/>
      <c r="C739" s="128"/>
      <c r="D739" s="128"/>
      <c r="E739" s="126" t="str">
        <f t="shared" si="11"/>
        <v/>
      </c>
      <c r="F739">
        <f>SUMIF($B$11:B739,"withdraw",$C$11:C739)-SUMIFS($C$11:C739,$B$11:B739,"deposit",$D$11:D739,"reinvestment")</f>
        <v>0</v>
      </c>
    </row>
    <row r="740" spans="1:6" ht="29.1" customHeight="1" x14ac:dyDescent="0.25">
      <c r="A740" s="128"/>
      <c r="B740" s="128"/>
      <c r="C740" s="128"/>
      <c r="D740" s="128"/>
      <c r="E740" s="126" t="str">
        <f t="shared" si="11"/>
        <v/>
      </c>
      <c r="F740">
        <f>SUMIF($B$11:B740,"withdraw",$C$11:C740)-SUMIFS($C$11:C740,$B$11:B740,"deposit",$D$11:D740,"reinvestment")</f>
        <v>0</v>
      </c>
    </row>
    <row r="741" spans="1:6" ht="29.1" customHeight="1" x14ac:dyDescent="0.25">
      <c r="A741" s="128"/>
      <c r="B741" s="128"/>
      <c r="C741" s="128"/>
      <c r="D741" s="128"/>
      <c r="E741" s="126" t="str">
        <f t="shared" si="11"/>
        <v/>
      </c>
      <c r="F741">
        <f>SUMIF($B$11:B741,"withdraw",$C$11:C741)-SUMIFS($C$11:C741,$B$11:B741,"deposit",$D$11:D741,"reinvestment")</f>
        <v>0</v>
      </c>
    </row>
    <row r="742" spans="1:6" ht="29.1" customHeight="1" x14ac:dyDescent="0.25">
      <c r="A742" s="128"/>
      <c r="B742" s="128"/>
      <c r="C742" s="128"/>
      <c r="D742" s="128"/>
      <c r="E742" s="126" t="str">
        <f t="shared" si="11"/>
        <v/>
      </c>
      <c r="F742">
        <f>SUMIF($B$11:B742,"withdraw",$C$11:C742)-SUMIFS($C$11:C742,$B$11:B742,"deposit",$D$11:D742,"reinvestment")</f>
        <v>0</v>
      </c>
    </row>
    <row r="743" spans="1:6" ht="29.1" customHeight="1" x14ac:dyDescent="0.25">
      <c r="A743" s="128"/>
      <c r="B743" s="128"/>
      <c r="C743" s="128"/>
      <c r="D743" s="128"/>
      <c r="E743" s="126" t="str">
        <f t="shared" si="11"/>
        <v/>
      </c>
      <c r="F743">
        <f>SUMIF($B$11:B743,"withdraw",$C$11:C743)-SUMIFS($C$11:C743,$B$11:B743,"deposit",$D$11:D743,"reinvestment")</f>
        <v>0</v>
      </c>
    </row>
    <row r="744" spans="1:6" ht="29.1" customHeight="1" x14ac:dyDescent="0.25">
      <c r="A744" s="128"/>
      <c r="B744" s="128"/>
      <c r="C744" s="128"/>
      <c r="D744" s="128"/>
      <c r="E744" s="126" t="str">
        <f t="shared" si="11"/>
        <v/>
      </c>
      <c r="F744">
        <f>SUMIF($B$11:B744,"withdraw",$C$11:C744)-SUMIFS($C$11:C744,$B$11:B744,"deposit",$D$11:D744,"reinvestment")</f>
        <v>0</v>
      </c>
    </row>
    <row r="745" spans="1:6" ht="29.1" customHeight="1" x14ac:dyDescent="0.25">
      <c r="A745" s="128"/>
      <c r="B745" s="128"/>
      <c r="C745" s="128"/>
      <c r="D745" s="128"/>
      <c r="E745" s="126" t="str">
        <f t="shared" si="11"/>
        <v/>
      </c>
      <c r="F745">
        <f>SUMIF($B$11:B745,"withdraw",$C$11:C745)-SUMIFS($C$11:C745,$B$11:B745,"deposit",$D$11:D745,"reinvestment")</f>
        <v>0</v>
      </c>
    </row>
    <row r="746" spans="1:6" ht="29.1" customHeight="1" x14ac:dyDescent="0.25">
      <c r="A746" s="128"/>
      <c r="B746" s="128"/>
      <c r="C746" s="128"/>
      <c r="D746" s="128"/>
      <c r="E746" s="126" t="str">
        <f t="shared" si="11"/>
        <v/>
      </c>
      <c r="F746">
        <f>SUMIF($B$11:B746,"withdraw",$C$11:C746)-SUMIFS($C$11:C746,$B$11:B746,"deposit",$D$11:D746,"reinvestment")</f>
        <v>0</v>
      </c>
    </row>
    <row r="747" spans="1:6" ht="29.1" customHeight="1" x14ac:dyDescent="0.25">
      <c r="A747" s="128"/>
      <c r="B747" s="128"/>
      <c r="C747" s="128"/>
      <c r="D747" s="128"/>
      <c r="E747" s="126" t="str">
        <f t="shared" si="11"/>
        <v/>
      </c>
      <c r="F747">
        <f>SUMIF($B$11:B747,"withdraw",$C$11:C747)-SUMIFS($C$11:C747,$B$11:B747,"deposit",$D$11:D747,"reinvestment")</f>
        <v>0</v>
      </c>
    </row>
    <row r="748" spans="1:6" ht="29.1" customHeight="1" x14ac:dyDescent="0.25">
      <c r="A748" s="128"/>
      <c r="B748" s="128"/>
      <c r="C748" s="128"/>
      <c r="D748" s="128"/>
      <c r="E748" s="126" t="str">
        <f t="shared" si="11"/>
        <v/>
      </c>
      <c r="F748">
        <f>SUMIF($B$11:B748,"withdraw",$C$11:C748)-SUMIFS($C$11:C748,$B$11:B748,"deposit",$D$11:D748,"reinvestment")</f>
        <v>0</v>
      </c>
    </row>
    <row r="749" spans="1:6" ht="29.1" customHeight="1" x14ac:dyDescent="0.25">
      <c r="A749" s="128"/>
      <c r="B749" s="128"/>
      <c r="C749" s="128"/>
      <c r="D749" s="128"/>
      <c r="E749" s="126" t="str">
        <f t="shared" si="11"/>
        <v/>
      </c>
      <c r="F749">
        <f>SUMIF($B$11:B749,"withdraw",$C$11:C749)-SUMIFS($C$11:C749,$B$11:B749,"deposit",$D$11:D749,"reinvestment")</f>
        <v>0</v>
      </c>
    </row>
    <row r="750" spans="1:6" ht="29.1" customHeight="1" x14ac:dyDescent="0.25">
      <c r="A750" s="128"/>
      <c r="B750" s="128"/>
      <c r="C750" s="128"/>
      <c r="D750" s="128"/>
      <c r="E750" s="126" t="str">
        <f t="shared" si="11"/>
        <v/>
      </c>
      <c r="F750">
        <f>SUMIF($B$11:B750,"withdraw",$C$11:C750)-SUMIFS($C$11:C750,$B$11:B750,"deposit",$D$11:D750,"reinvestment")</f>
        <v>0</v>
      </c>
    </row>
    <row r="751" spans="1:6" ht="29.1" customHeight="1" x14ac:dyDescent="0.25">
      <c r="A751" s="128"/>
      <c r="B751" s="128"/>
      <c r="C751" s="128"/>
      <c r="D751" s="128"/>
      <c r="E751" s="126" t="str">
        <f t="shared" si="11"/>
        <v/>
      </c>
      <c r="F751">
        <f>SUMIF($B$11:B751,"withdraw",$C$11:C751)-SUMIFS($C$11:C751,$B$11:B751,"deposit",$D$11:D751,"reinvestment")</f>
        <v>0</v>
      </c>
    </row>
    <row r="752" spans="1:6" ht="29.1" customHeight="1" x14ac:dyDescent="0.25">
      <c r="A752" s="128"/>
      <c r="B752" s="128"/>
      <c r="C752" s="128"/>
      <c r="D752" s="128"/>
      <c r="E752" s="126" t="str">
        <f t="shared" si="11"/>
        <v/>
      </c>
      <c r="F752">
        <f>SUMIF($B$11:B752,"withdraw",$C$11:C752)-SUMIFS($C$11:C752,$B$11:B752,"deposit",$D$11:D752,"reinvestment")</f>
        <v>0</v>
      </c>
    </row>
    <row r="753" spans="1:6" ht="29.1" customHeight="1" x14ac:dyDescent="0.25">
      <c r="A753" s="128"/>
      <c r="B753" s="128"/>
      <c r="C753" s="128"/>
      <c r="D753" s="128"/>
      <c r="E753" s="126" t="str">
        <f t="shared" si="11"/>
        <v/>
      </c>
      <c r="F753">
        <f>SUMIF($B$11:B753,"withdraw",$C$11:C753)-SUMIFS($C$11:C753,$B$11:B753,"deposit",$D$11:D753,"reinvestment")</f>
        <v>0</v>
      </c>
    </row>
    <row r="754" spans="1:6" ht="29.1" customHeight="1" x14ac:dyDescent="0.25">
      <c r="A754" s="128"/>
      <c r="B754" s="128"/>
      <c r="C754" s="128"/>
      <c r="D754" s="128"/>
      <c r="E754" s="126" t="str">
        <f t="shared" si="11"/>
        <v/>
      </c>
      <c r="F754">
        <f>SUMIF($B$11:B754,"withdraw",$C$11:C754)-SUMIFS($C$11:C754,$B$11:B754,"deposit",$D$11:D754,"reinvestment")</f>
        <v>0</v>
      </c>
    </row>
    <row r="755" spans="1:6" ht="29.1" customHeight="1" x14ac:dyDescent="0.25">
      <c r="A755" s="128"/>
      <c r="B755" s="128"/>
      <c r="C755" s="128"/>
      <c r="D755" s="128"/>
      <c r="E755" s="126" t="str">
        <f t="shared" si="11"/>
        <v/>
      </c>
      <c r="F755">
        <f>SUMIF($B$11:B755,"withdraw",$C$11:C755)-SUMIFS($C$11:C755,$B$11:B755,"deposit",$D$11:D755,"reinvestment")</f>
        <v>0</v>
      </c>
    </row>
    <row r="756" spans="1:6" ht="29.1" customHeight="1" x14ac:dyDescent="0.25">
      <c r="A756" s="128"/>
      <c r="B756" s="128"/>
      <c r="C756" s="128"/>
      <c r="D756" s="128"/>
      <c r="E756" s="126" t="str">
        <f t="shared" si="11"/>
        <v/>
      </c>
      <c r="F756">
        <f>SUMIF($B$11:B756,"withdraw",$C$11:C756)-SUMIFS($C$11:C756,$B$11:B756,"deposit",$D$11:D756,"reinvestment")</f>
        <v>0</v>
      </c>
    </row>
    <row r="757" spans="1:6" ht="29.1" customHeight="1" x14ac:dyDescent="0.25">
      <c r="A757" s="128"/>
      <c r="B757" s="128"/>
      <c r="C757" s="128"/>
      <c r="D757" s="128"/>
      <c r="E757" s="126" t="str">
        <f t="shared" si="11"/>
        <v/>
      </c>
      <c r="F757">
        <f>SUMIF($B$11:B757,"withdraw",$C$11:C757)-SUMIFS($C$11:C757,$B$11:B757,"deposit",$D$11:D757,"reinvestment")</f>
        <v>0</v>
      </c>
    </row>
    <row r="758" spans="1:6" ht="29.1" customHeight="1" x14ac:dyDescent="0.25">
      <c r="A758" s="128"/>
      <c r="B758" s="128"/>
      <c r="C758" s="128"/>
      <c r="D758" s="128"/>
      <c r="E758" s="126" t="str">
        <f t="shared" si="11"/>
        <v/>
      </c>
      <c r="F758">
        <f>SUMIF($B$11:B758,"withdraw",$C$11:C758)-SUMIFS($C$11:C758,$B$11:B758,"deposit",$D$11:D758,"reinvestment")</f>
        <v>0</v>
      </c>
    </row>
    <row r="759" spans="1:6" ht="29.1" customHeight="1" x14ac:dyDescent="0.25">
      <c r="A759" s="128"/>
      <c r="B759" s="128"/>
      <c r="C759" s="128"/>
      <c r="D759" s="128"/>
      <c r="E759" s="126" t="str">
        <f t="shared" si="11"/>
        <v/>
      </c>
      <c r="F759">
        <f>SUMIF($B$11:B759,"withdraw",$C$11:C759)-SUMIFS($C$11:C759,$B$11:B759,"deposit",$D$11:D759,"reinvestment")</f>
        <v>0</v>
      </c>
    </row>
    <row r="760" spans="1:6" ht="29.1" customHeight="1" x14ac:dyDescent="0.25">
      <c r="A760" s="128"/>
      <c r="B760" s="128"/>
      <c r="C760" s="128"/>
      <c r="D760" s="128"/>
      <c r="E760" s="126" t="str">
        <f t="shared" si="11"/>
        <v/>
      </c>
      <c r="F760">
        <f>SUMIF($B$11:B760,"withdraw",$C$11:C760)-SUMIFS($C$11:C760,$B$11:B760,"deposit",$D$11:D760,"reinvestment")</f>
        <v>0</v>
      </c>
    </row>
    <row r="761" spans="1:6" ht="29.1" customHeight="1" x14ac:dyDescent="0.25">
      <c r="A761" s="128"/>
      <c r="B761" s="128"/>
      <c r="C761" s="128"/>
      <c r="D761" s="128"/>
      <c r="E761" s="126" t="str">
        <f t="shared" si="11"/>
        <v/>
      </c>
      <c r="F761">
        <f>SUMIF($B$11:B761,"withdraw",$C$11:C761)-SUMIFS($C$11:C761,$B$11:B761,"deposit",$D$11:D761,"reinvestment")</f>
        <v>0</v>
      </c>
    </row>
    <row r="762" spans="1:6" ht="29.1" customHeight="1" x14ac:dyDescent="0.25">
      <c r="A762" s="128"/>
      <c r="B762" s="128"/>
      <c r="C762" s="128"/>
      <c r="D762" s="128"/>
      <c r="E762" s="126" t="str">
        <f t="shared" si="11"/>
        <v/>
      </c>
      <c r="F762">
        <f>SUMIF($B$11:B762,"withdraw",$C$11:C762)-SUMIFS($C$11:C762,$B$11:B762,"deposit",$D$11:D762,"reinvestment")</f>
        <v>0</v>
      </c>
    </row>
    <row r="763" spans="1:6" ht="29.1" customHeight="1" x14ac:dyDescent="0.25">
      <c r="A763" s="128"/>
      <c r="B763" s="128"/>
      <c r="C763" s="128"/>
      <c r="D763" s="128"/>
      <c r="E763" s="126" t="str">
        <f t="shared" si="11"/>
        <v/>
      </c>
      <c r="F763">
        <f>SUMIF($B$11:B763,"withdraw",$C$11:C763)-SUMIFS($C$11:C763,$B$11:B763,"deposit",$D$11:D763,"reinvestment")</f>
        <v>0</v>
      </c>
    </row>
    <row r="764" spans="1:6" ht="29.1" customHeight="1" x14ac:dyDescent="0.25">
      <c r="A764" s="128"/>
      <c r="B764" s="128"/>
      <c r="C764" s="128"/>
      <c r="D764" s="128"/>
      <c r="E764" s="126" t="str">
        <f t="shared" si="11"/>
        <v/>
      </c>
      <c r="F764">
        <f>SUMIF($B$11:B764,"withdraw",$C$11:C764)-SUMIFS($C$11:C764,$B$11:B764,"deposit",$D$11:D764,"reinvestment")</f>
        <v>0</v>
      </c>
    </row>
    <row r="765" spans="1:6" ht="29.1" customHeight="1" x14ac:dyDescent="0.25">
      <c r="A765" s="128"/>
      <c r="B765" s="128"/>
      <c r="C765" s="128"/>
      <c r="D765" s="128"/>
      <c r="E765" s="126" t="str">
        <f t="shared" si="11"/>
        <v/>
      </c>
      <c r="F765">
        <f>SUMIF($B$11:B765,"withdraw",$C$11:C765)-SUMIFS($C$11:C765,$B$11:B765,"deposit",$D$11:D765,"reinvestment")</f>
        <v>0</v>
      </c>
    </row>
    <row r="766" spans="1:6" ht="29.1" customHeight="1" x14ac:dyDescent="0.25">
      <c r="A766" s="128"/>
      <c r="B766" s="128"/>
      <c r="C766" s="128"/>
      <c r="D766" s="128"/>
      <c r="E766" s="126" t="str">
        <f t="shared" si="11"/>
        <v/>
      </c>
      <c r="F766">
        <f>SUMIF($B$11:B766,"withdraw",$C$11:C766)-SUMIFS($C$11:C766,$B$11:B766,"deposit",$D$11:D766,"reinvestment")</f>
        <v>0</v>
      </c>
    </row>
    <row r="767" spans="1:6" ht="29.1" customHeight="1" x14ac:dyDescent="0.25">
      <c r="A767" s="128"/>
      <c r="B767" s="128"/>
      <c r="C767" s="128"/>
      <c r="D767" s="128"/>
      <c r="E767" s="126" t="str">
        <f t="shared" si="11"/>
        <v/>
      </c>
      <c r="F767">
        <f>SUMIF($B$11:B767,"withdraw",$C$11:C767)-SUMIFS($C$11:C767,$B$11:B767,"deposit",$D$11:D767,"reinvestment")</f>
        <v>0</v>
      </c>
    </row>
    <row r="768" spans="1:6" ht="29.1" customHeight="1" x14ac:dyDescent="0.25">
      <c r="A768" s="128"/>
      <c r="B768" s="128"/>
      <c r="C768" s="128"/>
      <c r="D768" s="128"/>
      <c r="E768" s="126" t="str">
        <f t="shared" si="11"/>
        <v/>
      </c>
      <c r="F768">
        <f>SUMIF($B$11:B768,"withdraw",$C$11:C768)-SUMIFS($C$11:C768,$B$11:B768,"deposit",$D$11:D768,"reinvestment")</f>
        <v>0</v>
      </c>
    </row>
    <row r="769" spans="1:6" ht="29.1" customHeight="1" x14ac:dyDescent="0.25">
      <c r="A769" s="128"/>
      <c r="B769" s="128"/>
      <c r="C769" s="128"/>
      <c r="D769" s="128"/>
      <c r="E769" s="126" t="str">
        <f t="shared" si="11"/>
        <v/>
      </c>
      <c r="F769">
        <f>SUMIF($B$11:B769,"withdraw",$C$11:C769)-SUMIFS($C$11:C769,$B$11:B769,"deposit",$D$11:D769,"reinvestment")</f>
        <v>0</v>
      </c>
    </row>
    <row r="770" spans="1:6" ht="29.1" customHeight="1" x14ac:dyDescent="0.25">
      <c r="A770" s="128"/>
      <c r="B770" s="128"/>
      <c r="C770" s="128"/>
      <c r="D770" s="128"/>
      <c r="E770" s="126" t="str">
        <f t="shared" si="11"/>
        <v/>
      </c>
      <c r="F770">
        <f>SUMIF($B$11:B770,"withdraw",$C$11:C770)-SUMIFS($C$11:C770,$B$11:B770,"deposit",$D$11:D770,"reinvestment")</f>
        <v>0</v>
      </c>
    </row>
    <row r="771" spans="1:6" ht="29.1" customHeight="1" x14ac:dyDescent="0.25">
      <c r="A771" s="128"/>
      <c r="B771" s="128"/>
      <c r="C771" s="128"/>
      <c r="D771" s="128"/>
      <c r="E771" s="126" t="str">
        <f t="shared" si="11"/>
        <v/>
      </c>
      <c r="F771">
        <f>SUMIF($B$11:B771,"withdraw",$C$11:C771)-SUMIFS($C$11:C771,$B$11:B771,"deposit",$D$11:D771,"reinvestment")</f>
        <v>0</v>
      </c>
    </row>
    <row r="772" spans="1:6" ht="29.1" customHeight="1" x14ac:dyDescent="0.25">
      <c r="A772" s="128"/>
      <c r="B772" s="128"/>
      <c r="C772" s="128"/>
      <c r="D772" s="128"/>
      <c r="E772" s="126" t="str">
        <f t="shared" si="11"/>
        <v/>
      </c>
      <c r="F772">
        <f>SUMIF($B$11:B772,"withdraw",$C$11:C772)-SUMIFS($C$11:C772,$B$11:B772,"deposit",$D$11:D772,"reinvestment")</f>
        <v>0</v>
      </c>
    </row>
    <row r="773" spans="1:6" ht="29.1" customHeight="1" x14ac:dyDescent="0.25">
      <c r="A773" s="128"/>
      <c r="B773" s="128"/>
      <c r="C773" s="128"/>
      <c r="D773" s="128"/>
      <c r="E773" s="126" t="str">
        <f t="shared" si="11"/>
        <v/>
      </c>
      <c r="F773">
        <f>SUMIF($B$11:B773,"withdraw",$C$11:C773)-SUMIFS($C$11:C773,$B$11:B773,"deposit",$D$11:D773,"reinvestment")</f>
        <v>0</v>
      </c>
    </row>
    <row r="774" spans="1:6" ht="29.1" customHeight="1" x14ac:dyDescent="0.25">
      <c r="A774" s="128"/>
      <c r="B774" s="128"/>
      <c r="C774" s="128"/>
      <c r="D774" s="128"/>
      <c r="E774" s="126" t="str">
        <f t="shared" si="11"/>
        <v/>
      </c>
      <c r="F774">
        <f>SUMIF($B$11:B774,"withdraw",$C$11:C774)-SUMIFS($C$11:C774,$B$11:B774,"deposit",$D$11:D774,"reinvestment")</f>
        <v>0</v>
      </c>
    </row>
    <row r="775" spans="1:6" ht="29.1" customHeight="1" x14ac:dyDescent="0.25">
      <c r="A775" s="128"/>
      <c r="B775" s="128"/>
      <c r="C775" s="128"/>
      <c r="D775" s="128"/>
      <c r="E775" s="126" t="str">
        <f t="shared" si="11"/>
        <v/>
      </c>
      <c r="F775">
        <f>SUMIF($B$11:B775,"withdraw",$C$11:C775)-SUMIFS($C$11:C775,$B$11:B775,"deposit",$D$11:D775,"reinvestment")</f>
        <v>0</v>
      </c>
    </row>
    <row r="776" spans="1:6" ht="29.1" customHeight="1" x14ac:dyDescent="0.25">
      <c r="A776" s="128"/>
      <c r="B776" s="128"/>
      <c r="C776" s="128"/>
      <c r="D776" s="128"/>
      <c r="E776" s="126" t="str">
        <f t="shared" si="11"/>
        <v/>
      </c>
      <c r="F776">
        <f>SUMIF($B$11:B776,"withdraw",$C$11:C776)-SUMIFS($C$11:C776,$B$11:B776,"deposit",$D$11:D776,"reinvestment")</f>
        <v>0</v>
      </c>
    </row>
    <row r="777" spans="1:6" ht="29.1" customHeight="1" x14ac:dyDescent="0.25">
      <c r="A777" s="128"/>
      <c r="B777" s="128"/>
      <c r="C777" s="128"/>
      <c r="D777" s="128"/>
      <c r="E777" s="126" t="str">
        <f t="shared" si="11"/>
        <v/>
      </c>
      <c r="F777">
        <f>SUMIF($B$11:B777,"withdraw",$C$11:C777)-SUMIFS($C$11:C777,$B$11:B777,"deposit",$D$11:D777,"reinvestment")</f>
        <v>0</v>
      </c>
    </row>
    <row r="778" spans="1:6" ht="29.1" customHeight="1" x14ac:dyDescent="0.25">
      <c r="A778" s="128"/>
      <c r="B778" s="128"/>
      <c r="C778" s="128"/>
      <c r="D778" s="128"/>
      <c r="E778" s="126" t="str">
        <f t="shared" si="11"/>
        <v/>
      </c>
      <c r="F778">
        <f>SUMIF($B$11:B778,"withdraw",$C$11:C778)-SUMIFS($C$11:C778,$B$11:B778,"deposit",$D$11:D778,"reinvestment")</f>
        <v>0</v>
      </c>
    </row>
    <row r="779" spans="1:6" ht="29.1" customHeight="1" x14ac:dyDescent="0.25">
      <c r="A779" s="128"/>
      <c r="B779" s="128"/>
      <c r="C779" s="128"/>
      <c r="D779" s="128"/>
      <c r="E779" s="126" t="str">
        <f t="shared" si="11"/>
        <v/>
      </c>
      <c r="F779">
        <f>SUMIF($B$11:B779,"withdraw",$C$11:C779)-SUMIFS($C$11:C779,$B$11:B779,"deposit",$D$11:D779,"reinvestment")</f>
        <v>0</v>
      </c>
    </row>
    <row r="780" spans="1:6" ht="29.1" customHeight="1" x14ac:dyDescent="0.25">
      <c r="A780" s="128"/>
      <c r="B780" s="128"/>
      <c r="C780" s="128"/>
      <c r="D780" s="128"/>
      <c r="E780" s="126" t="str">
        <f t="shared" si="11"/>
        <v/>
      </c>
      <c r="F780">
        <f>SUMIF($B$11:B780,"withdraw",$C$11:C780)-SUMIFS($C$11:C780,$B$11:B780,"deposit",$D$11:D780,"reinvestment")</f>
        <v>0</v>
      </c>
    </row>
    <row r="781" spans="1:6" ht="29.1" customHeight="1" x14ac:dyDescent="0.25">
      <c r="A781" s="128"/>
      <c r="B781" s="128"/>
      <c r="C781" s="128"/>
      <c r="D781" s="128"/>
      <c r="E781" s="126" t="str">
        <f t="shared" ref="E781:E844" si="12">IF(AND(C781&gt;F780,D781="reinvestment"),"You cannot reinvest more than is withdrawn and available.","")</f>
        <v/>
      </c>
      <c r="F781">
        <f>SUMIF($B$11:B781,"withdraw",$C$11:C781)-SUMIFS($C$11:C781,$B$11:B781,"deposit",$D$11:D781,"reinvestment")</f>
        <v>0</v>
      </c>
    </row>
    <row r="782" spans="1:6" ht="29.1" customHeight="1" x14ac:dyDescent="0.25">
      <c r="A782" s="128"/>
      <c r="B782" s="128"/>
      <c r="C782" s="128"/>
      <c r="D782" s="128"/>
      <c r="E782" s="126" t="str">
        <f t="shared" si="12"/>
        <v/>
      </c>
      <c r="F782">
        <f>SUMIF($B$11:B782,"withdraw",$C$11:C782)-SUMIFS($C$11:C782,$B$11:B782,"deposit",$D$11:D782,"reinvestment")</f>
        <v>0</v>
      </c>
    </row>
    <row r="783" spans="1:6" ht="29.1" customHeight="1" x14ac:dyDescent="0.25">
      <c r="A783" s="128"/>
      <c r="B783" s="128"/>
      <c r="C783" s="128"/>
      <c r="D783" s="128"/>
      <c r="E783" s="126" t="str">
        <f t="shared" si="12"/>
        <v/>
      </c>
      <c r="F783">
        <f>SUMIF($B$11:B783,"withdraw",$C$11:C783)-SUMIFS($C$11:C783,$B$11:B783,"deposit",$D$11:D783,"reinvestment")</f>
        <v>0</v>
      </c>
    </row>
    <row r="784" spans="1:6" ht="29.1" customHeight="1" x14ac:dyDescent="0.25">
      <c r="A784" s="128"/>
      <c r="B784" s="128"/>
      <c r="C784" s="128"/>
      <c r="D784" s="128"/>
      <c r="E784" s="126" t="str">
        <f t="shared" si="12"/>
        <v/>
      </c>
      <c r="F784">
        <f>SUMIF($B$11:B784,"withdraw",$C$11:C784)-SUMIFS($C$11:C784,$B$11:B784,"deposit",$D$11:D784,"reinvestment")</f>
        <v>0</v>
      </c>
    </row>
    <row r="785" spans="1:6" ht="29.1" customHeight="1" x14ac:dyDescent="0.25">
      <c r="A785" s="128"/>
      <c r="B785" s="128"/>
      <c r="C785" s="128"/>
      <c r="D785" s="128"/>
      <c r="E785" s="126" t="str">
        <f t="shared" si="12"/>
        <v/>
      </c>
      <c r="F785">
        <f>SUMIF($B$11:B785,"withdraw",$C$11:C785)-SUMIFS($C$11:C785,$B$11:B785,"deposit",$D$11:D785,"reinvestment")</f>
        <v>0</v>
      </c>
    </row>
    <row r="786" spans="1:6" ht="29.1" customHeight="1" x14ac:dyDescent="0.25">
      <c r="A786" s="128"/>
      <c r="B786" s="128"/>
      <c r="C786" s="128"/>
      <c r="D786" s="128"/>
      <c r="E786" s="126" t="str">
        <f t="shared" si="12"/>
        <v/>
      </c>
      <c r="F786">
        <f>SUMIF($B$11:B786,"withdraw",$C$11:C786)-SUMIFS($C$11:C786,$B$11:B786,"deposit",$D$11:D786,"reinvestment")</f>
        <v>0</v>
      </c>
    </row>
    <row r="787" spans="1:6" ht="29.1" customHeight="1" x14ac:dyDescent="0.25">
      <c r="A787" s="128"/>
      <c r="B787" s="128"/>
      <c r="C787" s="128"/>
      <c r="D787" s="128"/>
      <c r="E787" s="126" t="str">
        <f t="shared" si="12"/>
        <v/>
      </c>
      <c r="F787">
        <f>SUMIF($B$11:B787,"withdraw",$C$11:C787)-SUMIFS($C$11:C787,$B$11:B787,"deposit",$D$11:D787,"reinvestment")</f>
        <v>0</v>
      </c>
    </row>
    <row r="788" spans="1:6" ht="29.1" customHeight="1" x14ac:dyDescent="0.25">
      <c r="A788" s="128"/>
      <c r="B788" s="128"/>
      <c r="C788" s="128"/>
      <c r="D788" s="128"/>
      <c r="E788" s="126" t="str">
        <f t="shared" si="12"/>
        <v/>
      </c>
      <c r="F788">
        <f>SUMIF($B$11:B788,"withdraw",$C$11:C788)-SUMIFS($C$11:C788,$B$11:B788,"deposit",$D$11:D788,"reinvestment")</f>
        <v>0</v>
      </c>
    </row>
    <row r="789" spans="1:6" ht="29.1" customHeight="1" x14ac:dyDescent="0.25">
      <c r="A789" s="128"/>
      <c r="B789" s="128"/>
      <c r="C789" s="128"/>
      <c r="D789" s="128"/>
      <c r="E789" s="126" t="str">
        <f t="shared" si="12"/>
        <v/>
      </c>
      <c r="F789">
        <f>SUMIF($B$11:B789,"withdraw",$C$11:C789)-SUMIFS($C$11:C789,$B$11:B789,"deposit",$D$11:D789,"reinvestment")</f>
        <v>0</v>
      </c>
    </row>
    <row r="790" spans="1:6" ht="29.1" customHeight="1" x14ac:dyDescent="0.25">
      <c r="A790" s="128"/>
      <c r="B790" s="128"/>
      <c r="C790" s="128"/>
      <c r="D790" s="128"/>
      <c r="E790" s="126" t="str">
        <f t="shared" si="12"/>
        <v/>
      </c>
      <c r="F790">
        <f>SUMIF($B$11:B790,"withdraw",$C$11:C790)-SUMIFS($C$11:C790,$B$11:B790,"deposit",$D$11:D790,"reinvestment")</f>
        <v>0</v>
      </c>
    </row>
    <row r="791" spans="1:6" ht="29.1" customHeight="1" x14ac:dyDescent="0.25">
      <c r="A791" s="128"/>
      <c r="B791" s="128"/>
      <c r="C791" s="128"/>
      <c r="D791" s="128"/>
      <c r="E791" s="126" t="str">
        <f t="shared" si="12"/>
        <v/>
      </c>
      <c r="F791">
        <f>SUMIF($B$11:B791,"withdraw",$C$11:C791)-SUMIFS($C$11:C791,$B$11:B791,"deposit",$D$11:D791,"reinvestment")</f>
        <v>0</v>
      </c>
    </row>
    <row r="792" spans="1:6" ht="29.1" customHeight="1" x14ac:dyDescent="0.25">
      <c r="A792" s="128"/>
      <c r="B792" s="128"/>
      <c r="C792" s="128"/>
      <c r="D792" s="128"/>
      <c r="E792" s="126" t="str">
        <f t="shared" si="12"/>
        <v/>
      </c>
      <c r="F792">
        <f>SUMIF($B$11:B792,"withdraw",$C$11:C792)-SUMIFS($C$11:C792,$B$11:B792,"deposit",$D$11:D792,"reinvestment")</f>
        <v>0</v>
      </c>
    </row>
    <row r="793" spans="1:6" ht="29.1" customHeight="1" x14ac:dyDescent="0.25">
      <c r="A793" s="128"/>
      <c r="B793" s="128"/>
      <c r="C793" s="128"/>
      <c r="D793" s="128"/>
      <c r="E793" s="126" t="str">
        <f t="shared" si="12"/>
        <v/>
      </c>
      <c r="F793">
        <f>SUMIF($B$11:B793,"withdraw",$C$11:C793)-SUMIFS($C$11:C793,$B$11:B793,"deposit",$D$11:D793,"reinvestment")</f>
        <v>0</v>
      </c>
    </row>
    <row r="794" spans="1:6" ht="29.1" customHeight="1" x14ac:dyDescent="0.25">
      <c r="A794" s="128"/>
      <c r="B794" s="128"/>
      <c r="C794" s="128"/>
      <c r="D794" s="128"/>
      <c r="E794" s="126" t="str">
        <f t="shared" si="12"/>
        <v/>
      </c>
      <c r="F794">
        <f>SUMIF($B$11:B794,"withdraw",$C$11:C794)-SUMIFS($C$11:C794,$B$11:B794,"deposit",$D$11:D794,"reinvestment")</f>
        <v>0</v>
      </c>
    </row>
    <row r="795" spans="1:6" ht="29.1" customHeight="1" x14ac:dyDescent="0.25">
      <c r="A795" s="128"/>
      <c r="B795" s="128"/>
      <c r="C795" s="128"/>
      <c r="D795" s="128"/>
      <c r="E795" s="126" t="str">
        <f t="shared" si="12"/>
        <v/>
      </c>
      <c r="F795">
        <f>SUMIF($B$11:B795,"withdraw",$C$11:C795)-SUMIFS($C$11:C795,$B$11:B795,"deposit",$D$11:D795,"reinvestment")</f>
        <v>0</v>
      </c>
    </row>
    <row r="796" spans="1:6" ht="29.1" customHeight="1" x14ac:dyDescent="0.25">
      <c r="A796" s="128"/>
      <c r="B796" s="128"/>
      <c r="C796" s="128"/>
      <c r="D796" s="128"/>
      <c r="E796" s="126" t="str">
        <f t="shared" si="12"/>
        <v/>
      </c>
      <c r="F796">
        <f>SUMIF($B$11:B796,"withdraw",$C$11:C796)-SUMIFS($C$11:C796,$B$11:B796,"deposit",$D$11:D796,"reinvestment")</f>
        <v>0</v>
      </c>
    </row>
    <row r="797" spans="1:6" ht="29.1" customHeight="1" x14ac:dyDescent="0.25">
      <c r="A797" s="128"/>
      <c r="B797" s="128"/>
      <c r="C797" s="128"/>
      <c r="D797" s="128"/>
      <c r="E797" s="126" t="str">
        <f t="shared" si="12"/>
        <v/>
      </c>
      <c r="F797">
        <f>SUMIF($B$11:B797,"withdraw",$C$11:C797)-SUMIFS($C$11:C797,$B$11:B797,"deposit",$D$11:D797,"reinvestment")</f>
        <v>0</v>
      </c>
    </row>
    <row r="798" spans="1:6" ht="29.1" customHeight="1" x14ac:dyDescent="0.25">
      <c r="A798" s="128"/>
      <c r="B798" s="128"/>
      <c r="C798" s="128"/>
      <c r="D798" s="128"/>
      <c r="E798" s="126" t="str">
        <f t="shared" si="12"/>
        <v/>
      </c>
      <c r="F798">
        <f>SUMIF($B$11:B798,"withdraw",$C$11:C798)-SUMIFS($C$11:C798,$B$11:B798,"deposit",$D$11:D798,"reinvestment")</f>
        <v>0</v>
      </c>
    </row>
    <row r="799" spans="1:6" ht="29.1" customHeight="1" x14ac:dyDescent="0.25">
      <c r="A799" s="128"/>
      <c r="B799" s="128"/>
      <c r="C799" s="128"/>
      <c r="D799" s="128"/>
      <c r="E799" s="126" t="str">
        <f t="shared" si="12"/>
        <v/>
      </c>
      <c r="F799">
        <f>SUMIF($B$11:B799,"withdraw",$C$11:C799)-SUMIFS($C$11:C799,$B$11:B799,"deposit",$D$11:D799,"reinvestment")</f>
        <v>0</v>
      </c>
    </row>
    <row r="800" spans="1:6" ht="29.1" customHeight="1" x14ac:dyDescent="0.25">
      <c r="A800" s="128"/>
      <c r="B800" s="128"/>
      <c r="C800" s="128"/>
      <c r="D800" s="128"/>
      <c r="E800" s="126" t="str">
        <f t="shared" si="12"/>
        <v/>
      </c>
      <c r="F800">
        <f>SUMIF($B$11:B800,"withdraw",$C$11:C800)-SUMIFS($C$11:C800,$B$11:B800,"deposit",$D$11:D800,"reinvestment")</f>
        <v>0</v>
      </c>
    </row>
    <row r="801" spans="1:6" ht="29.1" customHeight="1" x14ac:dyDescent="0.25">
      <c r="A801" s="128"/>
      <c r="B801" s="128"/>
      <c r="C801" s="128"/>
      <c r="D801" s="128"/>
      <c r="E801" s="126" t="str">
        <f t="shared" si="12"/>
        <v/>
      </c>
      <c r="F801">
        <f>SUMIF($B$11:B801,"withdraw",$C$11:C801)-SUMIFS($C$11:C801,$B$11:B801,"deposit",$D$11:D801,"reinvestment")</f>
        <v>0</v>
      </c>
    </row>
    <row r="802" spans="1:6" ht="29.1" customHeight="1" x14ac:dyDescent="0.25">
      <c r="A802" s="128"/>
      <c r="B802" s="128"/>
      <c r="C802" s="128"/>
      <c r="D802" s="128"/>
      <c r="E802" s="126" t="str">
        <f t="shared" si="12"/>
        <v/>
      </c>
      <c r="F802">
        <f>SUMIF($B$11:B802,"withdraw",$C$11:C802)-SUMIFS($C$11:C802,$B$11:B802,"deposit",$D$11:D802,"reinvestment")</f>
        <v>0</v>
      </c>
    </row>
    <row r="803" spans="1:6" ht="29.1" customHeight="1" x14ac:dyDescent="0.25">
      <c r="A803" s="128"/>
      <c r="B803" s="128"/>
      <c r="C803" s="128"/>
      <c r="D803" s="128"/>
      <c r="E803" s="126" t="str">
        <f t="shared" si="12"/>
        <v/>
      </c>
      <c r="F803">
        <f>SUMIF($B$11:B803,"withdraw",$C$11:C803)-SUMIFS($C$11:C803,$B$11:B803,"deposit",$D$11:D803,"reinvestment")</f>
        <v>0</v>
      </c>
    </row>
    <row r="804" spans="1:6" ht="29.1" customHeight="1" x14ac:dyDescent="0.25">
      <c r="A804" s="128"/>
      <c r="B804" s="128"/>
      <c r="C804" s="128"/>
      <c r="D804" s="128"/>
      <c r="E804" s="126" t="str">
        <f t="shared" si="12"/>
        <v/>
      </c>
      <c r="F804">
        <f>SUMIF($B$11:B804,"withdraw",$C$11:C804)-SUMIFS($C$11:C804,$B$11:B804,"deposit",$D$11:D804,"reinvestment")</f>
        <v>0</v>
      </c>
    </row>
    <row r="805" spans="1:6" ht="29.1" customHeight="1" x14ac:dyDescent="0.25">
      <c r="A805" s="128"/>
      <c r="B805" s="128"/>
      <c r="C805" s="128"/>
      <c r="D805" s="128"/>
      <c r="E805" s="126" t="str">
        <f t="shared" si="12"/>
        <v/>
      </c>
      <c r="F805">
        <f>SUMIF($B$11:B805,"withdraw",$C$11:C805)-SUMIFS($C$11:C805,$B$11:B805,"deposit",$D$11:D805,"reinvestment")</f>
        <v>0</v>
      </c>
    </row>
    <row r="806" spans="1:6" ht="29.1" customHeight="1" x14ac:dyDescent="0.25">
      <c r="A806" s="128"/>
      <c r="B806" s="128"/>
      <c r="C806" s="128"/>
      <c r="D806" s="128"/>
      <c r="E806" s="126" t="str">
        <f t="shared" si="12"/>
        <v/>
      </c>
      <c r="F806">
        <f>SUMIF($B$11:B806,"withdraw",$C$11:C806)-SUMIFS($C$11:C806,$B$11:B806,"deposit",$D$11:D806,"reinvestment")</f>
        <v>0</v>
      </c>
    </row>
    <row r="807" spans="1:6" ht="29.1" customHeight="1" x14ac:dyDescent="0.25">
      <c r="A807" s="128"/>
      <c r="B807" s="128"/>
      <c r="C807" s="128"/>
      <c r="D807" s="128"/>
      <c r="E807" s="126" t="str">
        <f t="shared" si="12"/>
        <v/>
      </c>
      <c r="F807">
        <f>SUMIF($B$11:B807,"withdraw",$C$11:C807)-SUMIFS($C$11:C807,$B$11:B807,"deposit",$D$11:D807,"reinvestment")</f>
        <v>0</v>
      </c>
    </row>
    <row r="808" spans="1:6" ht="29.1" customHeight="1" x14ac:dyDescent="0.25">
      <c r="A808" s="128"/>
      <c r="B808" s="128"/>
      <c r="C808" s="128"/>
      <c r="D808" s="128"/>
      <c r="E808" s="126" t="str">
        <f t="shared" si="12"/>
        <v/>
      </c>
      <c r="F808">
        <f>SUMIF($B$11:B808,"withdraw",$C$11:C808)-SUMIFS($C$11:C808,$B$11:B808,"deposit",$D$11:D808,"reinvestment")</f>
        <v>0</v>
      </c>
    </row>
    <row r="809" spans="1:6" ht="29.1" customHeight="1" x14ac:dyDescent="0.25">
      <c r="A809" s="128"/>
      <c r="B809" s="128"/>
      <c r="C809" s="128"/>
      <c r="D809" s="128"/>
      <c r="E809" s="126" t="str">
        <f t="shared" si="12"/>
        <v/>
      </c>
      <c r="F809">
        <f>SUMIF($B$11:B809,"withdraw",$C$11:C809)-SUMIFS($C$11:C809,$B$11:B809,"deposit",$D$11:D809,"reinvestment")</f>
        <v>0</v>
      </c>
    </row>
    <row r="810" spans="1:6" ht="29.1" customHeight="1" x14ac:dyDescent="0.25">
      <c r="A810" s="128"/>
      <c r="B810" s="128"/>
      <c r="C810" s="128"/>
      <c r="D810" s="128"/>
      <c r="E810" s="126" t="str">
        <f t="shared" si="12"/>
        <v/>
      </c>
      <c r="F810">
        <f>SUMIF($B$11:B810,"withdraw",$C$11:C810)-SUMIFS($C$11:C810,$B$11:B810,"deposit",$D$11:D810,"reinvestment")</f>
        <v>0</v>
      </c>
    </row>
    <row r="811" spans="1:6" ht="29.1" customHeight="1" x14ac:dyDescent="0.25">
      <c r="A811" s="128"/>
      <c r="B811" s="128"/>
      <c r="C811" s="128"/>
      <c r="D811" s="128"/>
      <c r="E811" s="126" t="str">
        <f t="shared" si="12"/>
        <v/>
      </c>
      <c r="F811">
        <f>SUMIF($B$11:B811,"withdraw",$C$11:C811)-SUMIFS($C$11:C811,$B$11:B811,"deposit",$D$11:D811,"reinvestment")</f>
        <v>0</v>
      </c>
    </row>
    <row r="812" spans="1:6" ht="29.1" customHeight="1" x14ac:dyDescent="0.25">
      <c r="A812" s="128"/>
      <c r="B812" s="128"/>
      <c r="C812" s="128"/>
      <c r="D812" s="128"/>
      <c r="E812" s="126" t="str">
        <f t="shared" si="12"/>
        <v/>
      </c>
      <c r="F812">
        <f>SUMIF($B$11:B812,"withdraw",$C$11:C812)-SUMIFS($C$11:C812,$B$11:B812,"deposit",$D$11:D812,"reinvestment")</f>
        <v>0</v>
      </c>
    </row>
    <row r="813" spans="1:6" ht="29.1" customHeight="1" x14ac:dyDescent="0.25">
      <c r="A813" s="128"/>
      <c r="B813" s="128"/>
      <c r="C813" s="128"/>
      <c r="D813" s="128"/>
      <c r="E813" s="126" t="str">
        <f t="shared" si="12"/>
        <v/>
      </c>
      <c r="F813">
        <f>SUMIF($B$11:B813,"withdraw",$C$11:C813)-SUMIFS($C$11:C813,$B$11:B813,"deposit",$D$11:D813,"reinvestment")</f>
        <v>0</v>
      </c>
    </row>
    <row r="814" spans="1:6" ht="29.1" customHeight="1" x14ac:dyDescent="0.25">
      <c r="A814" s="128"/>
      <c r="B814" s="128"/>
      <c r="C814" s="128"/>
      <c r="D814" s="128"/>
      <c r="E814" s="126" t="str">
        <f t="shared" si="12"/>
        <v/>
      </c>
      <c r="F814">
        <f>SUMIF($B$11:B814,"withdraw",$C$11:C814)-SUMIFS($C$11:C814,$B$11:B814,"deposit",$D$11:D814,"reinvestment")</f>
        <v>0</v>
      </c>
    </row>
    <row r="815" spans="1:6" ht="29.1" customHeight="1" x14ac:dyDescent="0.25">
      <c r="A815" s="128"/>
      <c r="B815" s="128"/>
      <c r="C815" s="128"/>
      <c r="D815" s="128"/>
      <c r="E815" s="126" t="str">
        <f t="shared" si="12"/>
        <v/>
      </c>
      <c r="F815">
        <f>SUMIF($B$11:B815,"withdraw",$C$11:C815)-SUMIFS($C$11:C815,$B$11:B815,"deposit",$D$11:D815,"reinvestment")</f>
        <v>0</v>
      </c>
    </row>
    <row r="816" spans="1:6" ht="29.1" customHeight="1" x14ac:dyDescent="0.25">
      <c r="A816" s="128"/>
      <c r="B816" s="128"/>
      <c r="C816" s="128"/>
      <c r="D816" s="128"/>
      <c r="E816" s="126" t="str">
        <f t="shared" si="12"/>
        <v/>
      </c>
      <c r="F816">
        <f>SUMIF($B$11:B816,"withdraw",$C$11:C816)-SUMIFS($C$11:C816,$B$11:B816,"deposit",$D$11:D816,"reinvestment")</f>
        <v>0</v>
      </c>
    </row>
    <row r="817" spans="1:6" ht="29.1" customHeight="1" x14ac:dyDescent="0.25">
      <c r="A817" s="128"/>
      <c r="B817" s="128"/>
      <c r="C817" s="128"/>
      <c r="D817" s="128"/>
      <c r="E817" s="126" t="str">
        <f t="shared" si="12"/>
        <v/>
      </c>
      <c r="F817">
        <f>SUMIF($B$11:B817,"withdraw",$C$11:C817)-SUMIFS($C$11:C817,$B$11:B817,"deposit",$D$11:D817,"reinvestment")</f>
        <v>0</v>
      </c>
    </row>
    <row r="818" spans="1:6" ht="29.1" customHeight="1" x14ac:dyDescent="0.25">
      <c r="A818" s="128"/>
      <c r="B818" s="128"/>
      <c r="C818" s="128"/>
      <c r="D818" s="128"/>
      <c r="E818" s="126" t="str">
        <f t="shared" si="12"/>
        <v/>
      </c>
      <c r="F818">
        <f>SUMIF($B$11:B818,"withdraw",$C$11:C818)-SUMIFS($C$11:C818,$B$11:B818,"deposit",$D$11:D818,"reinvestment")</f>
        <v>0</v>
      </c>
    </row>
    <row r="819" spans="1:6" ht="29.1" customHeight="1" x14ac:dyDescent="0.25">
      <c r="A819" s="128"/>
      <c r="B819" s="128"/>
      <c r="C819" s="128"/>
      <c r="D819" s="128"/>
      <c r="E819" s="126" t="str">
        <f t="shared" si="12"/>
        <v/>
      </c>
      <c r="F819">
        <f>SUMIF($B$11:B819,"withdraw",$C$11:C819)-SUMIFS($C$11:C819,$B$11:B819,"deposit",$D$11:D819,"reinvestment")</f>
        <v>0</v>
      </c>
    </row>
    <row r="820" spans="1:6" ht="29.1" customHeight="1" x14ac:dyDescent="0.25">
      <c r="A820" s="128"/>
      <c r="B820" s="128"/>
      <c r="C820" s="128"/>
      <c r="D820" s="128"/>
      <c r="E820" s="126" t="str">
        <f t="shared" si="12"/>
        <v/>
      </c>
      <c r="F820">
        <f>SUMIF($B$11:B820,"withdraw",$C$11:C820)-SUMIFS($C$11:C820,$B$11:B820,"deposit",$D$11:D820,"reinvestment")</f>
        <v>0</v>
      </c>
    </row>
    <row r="821" spans="1:6" ht="29.1" customHeight="1" x14ac:dyDescent="0.25">
      <c r="A821" s="128"/>
      <c r="B821" s="128"/>
      <c r="C821" s="128"/>
      <c r="D821" s="128"/>
      <c r="E821" s="126" t="str">
        <f t="shared" si="12"/>
        <v/>
      </c>
      <c r="F821">
        <f>SUMIF($B$11:B821,"withdraw",$C$11:C821)-SUMIFS($C$11:C821,$B$11:B821,"deposit",$D$11:D821,"reinvestment")</f>
        <v>0</v>
      </c>
    </row>
    <row r="822" spans="1:6" ht="29.1" customHeight="1" x14ac:dyDescent="0.25">
      <c r="A822" s="128"/>
      <c r="B822" s="128"/>
      <c r="C822" s="128"/>
      <c r="D822" s="128"/>
      <c r="E822" s="126" t="str">
        <f t="shared" si="12"/>
        <v/>
      </c>
      <c r="F822">
        <f>SUMIF($B$11:B822,"withdraw",$C$11:C822)-SUMIFS($C$11:C822,$B$11:B822,"deposit",$D$11:D822,"reinvestment")</f>
        <v>0</v>
      </c>
    </row>
    <row r="823" spans="1:6" ht="29.1" customHeight="1" x14ac:dyDescent="0.25">
      <c r="A823" s="128"/>
      <c r="B823" s="128"/>
      <c r="C823" s="128"/>
      <c r="D823" s="128"/>
      <c r="E823" s="126" t="str">
        <f t="shared" si="12"/>
        <v/>
      </c>
      <c r="F823">
        <f>SUMIF($B$11:B823,"withdraw",$C$11:C823)-SUMIFS($C$11:C823,$B$11:B823,"deposit",$D$11:D823,"reinvestment")</f>
        <v>0</v>
      </c>
    </row>
    <row r="824" spans="1:6" ht="29.1" customHeight="1" x14ac:dyDescent="0.25">
      <c r="A824" s="128"/>
      <c r="B824" s="128"/>
      <c r="C824" s="128"/>
      <c r="D824" s="128"/>
      <c r="E824" s="126" t="str">
        <f t="shared" si="12"/>
        <v/>
      </c>
      <c r="F824">
        <f>SUMIF($B$11:B824,"withdraw",$C$11:C824)-SUMIFS($C$11:C824,$B$11:B824,"deposit",$D$11:D824,"reinvestment")</f>
        <v>0</v>
      </c>
    </row>
    <row r="825" spans="1:6" ht="29.1" customHeight="1" x14ac:dyDescent="0.25">
      <c r="A825" s="128"/>
      <c r="B825" s="128"/>
      <c r="C825" s="128"/>
      <c r="D825" s="128"/>
      <c r="E825" s="126" t="str">
        <f t="shared" si="12"/>
        <v/>
      </c>
      <c r="F825">
        <f>SUMIF($B$11:B825,"withdraw",$C$11:C825)-SUMIFS($C$11:C825,$B$11:B825,"deposit",$D$11:D825,"reinvestment")</f>
        <v>0</v>
      </c>
    </row>
    <row r="826" spans="1:6" ht="29.1" customHeight="1" x14ac:dyDescent="0.25">
      <c r="A826" s="128"/>
      <c r="B826" s="128"/>
      <c r="C826" s="128"/>
      <c r="D826" s="128"/>
      <c r="E826" s="126" t="str">
        <f t="shared" si="12"/>
        <v/>
      </c>
      <c r="F826">
        <f>SUMIF($B$11:B826,"withdraw",$C$11:C826)-SUMIFS($C$11:C826,$B$11:B826,"deposit",$D$11:D826,"reinvestment")</f>
        <v>0</v>
      </c>
    </row>
    <row r="827" spans="1:6" ht="29.1" customHeight="1" x14ac:dyDescent="0.25">
      <c r="A827" s="128"/>
      <c r="B827" s="128"/>
      <c r="C827" s="128"/>
      <c r="D827" s="128"/>
      <c r="E827" s="126" t="str">
        <f t="shared" si="12"/>
        <v/>
      </c>
      <c r="F827">
        <f>SUMIF($B$11:B827,"withdraw",$C$11:C827)-SUMIFS($C$11:C827,$B$11:B827,"deposit",$D$11:D827,"reinvestment")</f>
        <v>0</v>
      </c>
    </row>
    <row r="828" spans="1:6" ht="29.1" customHeight="1" x14ac:dyDescent="0.25">
      <c r="A828" s="128"/>
      <c r="B828" s="128"/>
      <c r="C828" s="128"/>
      <c r="D828" s="128"/>
      <c r="E828" s="126" t="str">
        <f t="shared" si="12"/>
        <v/>
      </c>
      <c r="F828">
        <f>SUMIF($B$11:B828,"withdraw",$C$11:C828)-SUMIFS($C$11:C828,$B$11:B828,"deposit",$D$11:D828,"reinvestment")</f>
        <v>0</v>
      </c>
    </row>
    <row r="829" spans="1:6" ht="29.1" customHeight="1" x14ac:dyDescent="0.25">
      <c r="A829" s="128"/>
      <c r="B829" s="128"/>
      <c r="C829" s="128"/>
      <c r="D829" s="128"/>
      <c r="E829" s="126" t="str">
        <f t="shared" si="12"/>
        <v/>
      </c>
      <c r="F829">
        <f>SUMIF($B$11:B829,"withdraw",$C$11:C829)-SUMIFS($C$11:C829,$B$11:B829,"deposit",$D$11:D829,"reinvestment")</f>
        <v>0</v>
      </c>
    </row>
    <row r="830" spans="1:6" ht="29.1" customHeight="1" x14ac:dyDescent="0.25">
      <c r="A830" s="128"/>
      <c r="B830" s="128"/>
      <c r="C830" s="128"/>
      <c r="D830" s="128"/>
      <c r="E830" s="126" t="str">
        <f t="shared" si="12"/>
        <v/>
      </c>
      <c r="F830">
        <f>SUMIF($B$11:B830,"withdraw",$C$11:C830)-SUMIFS($C$11:C830,$B$11:B830,"deposit",$D$11:D830,"reinvestment")</f>
        <v>0</v>
      </c>
    </row>
    <row r="831" spans="1:6" ht="29.1" customHeight="1" x14ac:dyDescent="0.25">
      <c r="A831" s="128"/>
      <c r="B831" s="128"/>
      <c r="C831" s="128"/>
      <c r="D831" s="128"/>
      <c r="E831" s="126" t="str">
        <f t="shared" si="12"/>
        <v/>
      </c>
      <c r="F831">
        <f>SUMIF($B$11:B831,"withdraw",$C$11:C831)-SUMIFS($C$11:C831,$B$11:B831,"deposit",$D$11:D831,"reinvestment")</f>
        <v>0</v>
      </c>
    </row>
    <row r="832" spans="1:6" ht="29.1" customHeight="1" x14ac:dyDescent="0.25">
      <c r="A832" s="128"/>
      <c r="B832" s="128"/>
      <c r="C832" s="128"/>
      <c r="D832" s="128"/>
      <c r="E832" s="126" t="str">
        <f t="shared" si="12"/>
        <v/>
      </c>
      <c r="F832">
        <f>SUMIF($B$11:B832,"withdraw",$C$11:C832)-SUMIFS($C$11:C832,$B$11:B832,"deposit",$D$11:D832,"reinvestment")</f>
        <v>0</v>
      </c>
    </row>
    <row r="833" spans="1:6" ht="29.1" customHeight="1" x14ac:dyDescent="0.25">
      <c r="A833" s="128"/>
      <c r="B833" s="128"/>
      <c r="C833" s="128"/>
      <c r="D833" s="128"/>
      <c r="E833" s="126" t="str">
        <f t="shared" si="12"/>
        <v/>
      </c>
      <c r="F833">
        <f>SUMIF($B$11:B833,"withdraw",$C$11:C833)-SUMIFS($C$11:C833,$B$11:B833,"deposit",$D$11:D833,"reinvestment")</f>
        <v>0</v>
      </c>
    </row>
    <row r="834" spans="1:6" ht="29.1" customHeight="1" x14ac:dyDescent="0.25">
      <c r="A834" s="128"/>
      <c r="B834" s="128"/>
      <c r="C834" s="128"/>
      <c r="D834" s="128"/>
      <c r="E834" s="126" t="str">
        <f t="shared" si="12"/>
        <v/>
      </c>
      <c r="F834">
        <f>SUMIF($B$11:B834,"withdraw",$C$11:C834)-SUMIFS($C$11:C834,$B$11:B834,"deposit",$D$11:D834,"reinvestment")</f>
        <v>0</v>
      </c>
    </row>
    <row r="835" spans="1:6" ht="29.1" customHeight="1" x14ac:dyDescent="0.25">
      <c r="A835" s="128"/>
      <c r="B835" s="128"/>
      <c r="C835" s="128"/>
      <c r="D835" s="128"/>
      <c r="E835" s="126" t="str">
        <f t="shared" si="12"/>
        <v/>
      </c>
      <c r="F835">
        <f>SUMIF($B$11:B835,"withdraw",$C$11:C835)-SUMIFS($C$11:C835,$B$11:B835,"deposit",$D$11:D835,"reinvestment")</f>
        <v>0</v>
      </c>
    </row>
    <row r="836" spans="1:6" ht="29.1" customHeight="1" x14ac:dyDescent="0.25">
      <c r="A836" s="128"/>
      <c r="B836" s="128"/>
      <c r="C836" s="128"/>
      <c r="D836" s="128"/>
      <c r="E836" s="126" t="str">
        <f t="shared" si="12"/>
        <v/>
      </c>
      <c r="F836">
        <f>SUMIF($B$11:B836,"withdraw",$C$11:C836)-SUMIFS($C$11:C836,$B$11:B836,"deposit",$D$11:D836,"reinvestment")</f>
        <v>0</v>
      </c>
    </row>
    <row r="837" spans="1:6" ht="29.1" customHeight="1" x14ac:dyDescent="0.25">
      <c r="A837" s="128"/>
      <c r="B837" s="128"/>
      <c r="C837" s="128"/>
      <c r="D837" s="128"/>
      <c r="E837" s="126" t="str">
        <f t="shared" si="12"/>
        <v/>
      </c>
      <c r="F837">
        <f>SUMIF($B$11:B837,"withdraw",$C$11:C837)-SUMIFS($C$11:C837,$B$11:B837,"deposit",$D$11:D837,"reinvestment")</f>
        <v>0</v>
      </c>
    </row>
    <row r="838" spans="1:6" ht="29.1" customHeight="1" x14ac:dyDescent="0.25">
      <c r="A838" s="128"/>
      <c r="B838" s="128"/>
      <c r="C838" s="128"/>
      <c r="D838" s="128"/>
      <c r="E838" s="126" t="str">
        <f t="shared" si="12"/>
        <v/>
      </c>
      <c r="F838">
        <f>SUMIF($B$11:B838,"withdraw",$C$11:C838)-SUMIFS($C$11:C838,$B$11:B838,"deposit",$D$11:D838,"reinvestment")</f>
        <v>0</v>
      </c>
    </row>
    <row r="839" spans="1:6" ht="29.1" customHeight="1" x14ac:dyDescent="0.25">
      <c r="A839" s="128"/>
      <c r="B839" s="128"/>
      <c r="C839" s="128"/>
      <c r="D839" s="128"/>
      <c r="E839" s="126" t="str">
        <f t="shared" si="12"/>
        <v/>
      </c>
      <c r="F839">
        <f>SUMIF($B$11:B839,"withdraw",$C$11:C839)-SUMIFS($C$11:C839,$B$11:B839,"deposit",$D$11:D839,"reinvestment")</f>
        <v>0</v>
      </c>
    </row>
    <row r="840" spans="1:6" ht="29.1" customHeight="1" x14ac:dyDescent="0.25">
      <c r="A840" s="128"/>
      <c r="B840" s="128"/>
      <c r="C840" s="128"/>
      <c r="D840" s="128"/>
      <c r="E840" s="126" t="str">
        <f t="shared" si="12"/>
        <v/>
      </c>
      <c r="F840">
        <f>SUMIF($B$11:B840,"withdraw",$C$11:C840)-SUMIFS($C$11:C840,$B$11:B840,"deposit",$D$11:D840,"reinvestment")</f>
        <v>0</v>
      </c>
    </row>
    <row r="841" spans="1:6" ht="29.1" customHeight="1" x14ac:dyDescent="0.25">
      <c r="A841" s="128"/>
      <c r="B841" s="128"/>
      <c r="C841" s="128"/>
      <c r="D841" s="128"/>
      <c r="E841" s="126" t="str">
        <f t="shared" si="12"/>
        <v/>
      </c>
      <c r="F841">
        <f>SUMIF($B$11:B841,"withdraw",$C$11:C841)-SUMIFS($C$11:C841,$B$11:B841,"deposit",$D$11:D841,"reinvestment")</f>
        <v>0</v>
      </c>
    </row>
    <row r="842" spans="1:6" ht="29.1" customHeight="1" x14ac:dyDescent="0.25">
      <c r="A842" s="128"/>
      <c r="B842" s="128"/>
      <c r="C842" s="128"/>
      <c r="D842" s="128"/>
      <c r="E842" s="126" t="str">
        <f t="shared" si="12"/>
        <v/>
      </c>
      <c r="F842">
        <f>SUMIF($B$11:B842,"withdraw",$C$11:C842)-SUMIFS($C$11:C842,$B$11:B842,"deposit",$D$11:D842,"reinvestment")</f>
        <v>0</v>
      </c>
    </row>
    <row r="843" spans="1:6" ht="29.1" customHeight="1" x14ac:dyDescent="0.25">
      <c r="A843" s="128"/>
      <c r="B843" s="128"/>
      <c r="C843" s="128"/>
      <c r="D843" s="128"/>
      <c r="E843" s="126" t="str">
        <f t="shared" si="12"/>
        <v/>
      </c>
      <c r="F843">
        <f>SUMIF($B$11:B843,"withdraw",$C$11:C843)-SUMIFS($C$11:C843,$B$11:B843,"deposit",$D$11:D843,"reinvestment")</f>
        <v>0</v>
      </c>
    </row>
    <row r="844" spans="1:6" ht="29.1" customHeight="1" x14ac:dyDescent="0.25">
      <c r="A844" s="128"/>
      <c r="B844" s="128"/>
      <c r="C844" s="128"/>
      <c r="D844" s="128"/>
      <c r="E844" s="126" t="str">
        <f t="shared" si="12"/>
        <v/>
      </c>
      <c r="F844">
        <f>SUMIF($B$11:B844,"withdraw",$C$11:C844)-SUMIFS($C$11:C844,$B$11:B844,"deposit",$D$11:D844,"reinvestment")</f>
        <v>0</v>
      </c>
    </row>
    <row r="845" spans="1:6" ht="29.1" customHeight="1" x14ac:dyDescent="0.25">
      <c r="A845" s="128"/>
      <c r="B845" s="128"/>
      <c r="C845" s="128"/>
      <c r="D845" s="128"/>
      <c r="E845" s="126" t="str">
        <f t="shared" ref="E845:E908" si="13">IF(AND(C845&gt;F844,D845="reinvestment"),"You cannot reinvest more than is withdrawn and available.","")</f>
        <v/>
      </c>
      <c r="F845">
        <f>SUMIF($B$11:B845,"withdraw",$C$11:C845)-SUMIFS($C$11:C845,$B$11:B845,"deposit",$D$11:D845,"reinvestment")</f>
        <v>0</v>
      </c>
    </row>
    <row r="846" spans="1:6" ht="29.1" customHeight="1" x14ac:dyDescent="0.25">
      <c r="A846" s="128"/>
      <c r="B846" s="128"/>
      <c r="C846" s="128"/>
      <c r="D846" s="128"/>
      <c r="E846" s="126" t="str">
        <f t="shared" si="13"/>
        <v/>
      </c>
      <c r="F846">
        <f>SUMIF($B$11:B846,"withdraw",$C$11:C846)-SUMIFS($C$11:C846,$B$11:B846,"deposit",$D$11:D846,"reinvestment")</f>
        <v>0</v>
      </c>
    </row>
    <row r="847" spans="1:6" ht="29.1" customHeight="1" x14ac:dyDescent="0.25">
      <c r="A847" s="128"/>
      <c r="B847" s="128"/>
      <c r="C847" s="128"/>
      <c r="D847" s="128"/>
      <c r="E847" s="126" t="str">
        <f t="shared" si="13"/>
        <v/>
      </c>
      <c r="F847">
        <f>SUMIF($B$11:B847,"withdraw",$C$11:C847)-SUMIFS($C$11:C847,$B$11:B847,"deposit",$D$11:D847,"reinvestment")</f>
        <v>0</v>
      </c>
    </row>
    <row r="848" spans="1:6" ht="29.1" customHeight="1" x14ac:dyDescent="0.25">
      <c r="A848" s="128"/>
      <c r="B848" s="128"/>
      <c r="C848" s="128"/>
      <c r="D848" s="128"/>
      <c r="E848" s="126" t="str">
        <f t="shared" si="13"/>
        <v/>
      </c>
      <c r="F848">
        <f>SUMIF($B$11:B848,"withdraw",$C$11:C848)-SUMIFS($C$11:C848,$B$11:B848,"deposit",$D$11:D848,"reinvestment")</f>
        <v>0</v>
      </c>
    </row>
    <row r="849" spans="1:6" ht="29.1" customHeight="1" x14ac:dyDescent="0.25">
      <c r="A849" s="128"/>
      <c r="B849" s="128"/>
      <c r="C849" s="128"/>
      <c r="D849" s="128"/>
      <c r="E849" s="126" t="str">
        <f t="shared" si="13"/>
        <v/>
      </c>
      <c r="F849">
        <f>SUMIF($B$11:B849,"withdraw",$C$11:C849)-SUMIFS($C$11:C849,$B$11:B849,"deposit",$D$11:D849,"reinvestment")</f>
        <v>0</v>
      </c>
    </row>
    <row r="850" spans="1:6" ht="29.1" customHeight="1" x14ac:dyDescent="0.25">
      <c r="A850" s="128"/>
      <c r="B850" s="128"/>
      <c r="C850" s="128"/>
      <c r="D850" s="128"/>
      <c r="E850" s="126" t="str">
        <f t="shared" si="13"/>
        <v/>
      </c>
      <c r="F850">
        <f>SUMIF($B$11:B850,"withdraw",$C$11:C850)-SUMIFS($C$11:C850,$B$11:B850,"deposit",$D$11:D850,"reinvestment")</f>
        <v>0</v>
      </c>
    </row>
    <row r="851" spans="1:6" ht="29.1" customHeight="1" x14ac:dyDescent="0.25">
      <c r="A851" s="128"/>
      <c r="B851" s="128"/>
      <c r="C851" s="128"/>
      <c r="D851" s="128"/>
      <c r="E851" s="126" t="str">
        <f t="shared" si="13"/>
        <v/>
      </c>
      <c r="F851">
        <f>SUMIF($B$11:B851,"withdraw",$C$11:C851)-SUMIFS($C$11:C851,$B$11:B851,"deposit",$D$11:D851,"reinvestment")</f>
        <v>0</v>
      </c>
    </row>
    <row r="852" spans="1:6" ht="29.1" customHeight="1" x14ac:dyDescent="0.25">
      <c r="A852" s="128"/>
      <c r="B852" s="128"/>
      <c r="C852" s="128"/>
      <c r="D852" s="128"/>
      <c r="E852" s="126" t="str">
        <f t="shared" si="13"/>
        <v/>
      </c>
      <c r="F852">
        <f>SUMIF($B$11:B852,"withdraw",$C$11:C852)-SUMIFS($C$11:C852,$B$11:B852,"deposit",$D$11:D852,"reinvestment")</f>
        <v>0</v>
      </c>
    </row>
    <row r="853" spans="1:6" ht="29.1" customHeight="1" x14ac:dyDescent="0.25">
      <c r="A853" s="128"/>
      <c r="B853" s="128"/>
      <c r="C853" s="128"/>
      <c r="D853" s="128"/>
      <c r="E853" s="126" t="str">
        <f t="shared" si="13"/>
        <v/>
      </c>
      <c r="F853">
        <f>SUMIF($B$11:B853,"withdraw",$C$11:C853)-SUMIFS($C$11:C853,$B$11:B853,"deposit",$D$11:D853,"reinvestment")</f>
        <v>0</v>
      </c>
    </row>
    <row r="854" spans="1:6" ht="29.1" customHeight="1" x14ac:dyDescent="0.25">
      <c r="A854" s="128"/>
      <c r="B854" s="128"/>
      <c r="C854" s="128"/>
      <c r="D854" s="128"/>
      <c r="E854" s="126" t="str">
        <f t="shared" si="13"/>
        <v/>
      </c>
      <c r="F854">
        <f>SUMIF($B$11:B854,"withdraw",$C$11:C854)-SUMIFS($C$11:C854,$B$11:B854,"deposit",$D$11:D854,"reinvestment")</f>
        <v>0</v>
      </c>
    </row>
    <row r="855" spans="1:6" ht="29.1" customHeight="1" x14ac:dyDescent="0.25">
      <c r="A855" s="128"/>
      <c r="B855" s="128"/>
      <c r="C855" s="128"/>
      <c r="D855" s="128"/>
      <c r="E855" s="126" t="str">
        <f t="shared" si="13"/>
        <v/>
      </c>
      <c r="F855">
        <f>SUMIF($B$11:B855,"withdraw",$C$11:C855)-SUMIFS($C$11:C855,$B$11:B855,"deposit",$D$11:D855,"reinvestment")</f>
        <v>0</v>
      </c>
    </row>
    <row r="856" spans="1:6" ht="29.1" customHeight="1" x14ac:dyDescent="0.25">
      <c r="A856" s="128"/>
      <c r="B856" s="128"/>
      <c r="C856" s="128"/>
      <c r="D856" s="128"/>
      <c r="E856" s="126" t="str">
        <f t="shared" si="13"/>
        <v/>
      </c>
      <c r="F856">
        <f>SUMIF($B$11:B856,"withdraw",$C$11:C856)-SUMIFS($C$11:C856,$B$11:B856,"deposit",$D$11:D856,"reinvestment")</f>
        <v>0</v>
      </c>
    </row>
    <row r="857" spans="1:6" ht="29.1" customHeight="1" x14ac:dyDescent="0.25">
      <c r="A857" s="128"/>
      <c r="B857" s="128"/>
      <c r="C857" s="128"/>
      <c r="D857" s="128"/>
      <c r="E857" s="126" t="str">
        <f t="shared" si="13"/>
        <v/>
      </c>
      <c r="F857">
        <f>SUMIF($B$11:B857,"withdraw",$C$11:C857)-SUMIFS($C$11:C857,$B$11:B857,"deposit",$D$11:D857,"reinvestment")</f>
        <v>0</v>
      </c>
    </row>
    <row r="858" spans="1:6" ht="29.1" customHeight="1" x14ac:dyDescent="0.25">
      <c r="A858" s="128"/>
      <c r="B858" s="128"/>
      <c r="C858" s="128"/>
      <c r="D858" s="128"/>
      <c r="E858" s="126" t="str">
        <f t="shared" si="13"/>
        <v/>
      </c>
      <c r="F858">
        <f>SUMIF($B$11:B858,"withdraw",$C$11:C858)-SUMIFS($C$11:C858,$B$11:B858,"deposit",$D$11:D858,"reinvestment")</f>
        <v>0</v>
      </c>
    </row>
    <row r="859" spans="1:6" ht="29.1" customHeight="1" x14ac:dyDescent="0.25">
      <c r="A859" s="128"/>
      <c r="B859" s="128"/>
      <c r="C859" s="128"/>
      <c r="D859" s="128"/>
      <c r="E859" s="126" t="str">
        <f t="shared" si="13"/>
        <v/>
      </c>
      <c r="F859">
        <f>SUMIF($B$11:B859,"withdraw",$C$11:C859)-SUMIFS($C$11:C859,$B$11:B859,"deposit",$D$11:D859,"reinvestment")</f>
        <v>0</v>
      </c>
    </row>
    <row r="860" spans="1:6" ht="29.1" customHeight="1" x14ac:dyDescent="0.25">
      <c r="A860" s="128"/>
      <c r="B860" s="128"/>
      <c r="C860" s="128"/>
      <c r="D860" s="128"/>
      <c r="E860" s="126" t="str">
        <f t="shared" si="13"/>
        <v/>
      </c>
      <c r="F860">
        <f>SUMIF($B$11:B860,"withdraw",$C$11:C860)-SUMIFS($C$11:C860,$B$11:B860,"deposit",$D$11:D860,"reinvestment")</f>
        <v>0</v>
      </c>
    </row>
    <row r="861" spans="1:6" ht="29.1" customHeight="1" x14ac:dyDescent="0.25">
      <c r="A861" s="128"/>
      <c r="B861" s="128"/>
      <c r="C861" s="128"/>
      <c r="D861" s="128"/>
      <c r="E861" s="126" t="str">
        <f t="shared" si="13"/>
        <v/>
      </c>
      <c r="F861">
        <f>SUMIF($B$11:B861,"withdraw",$C$11:C861)-SUMIFS($C$11:C861,$B$11:B861,"deposit",$D$11:D861,"reinvestment")</f>
        <v>0</v>
      </c>
    </row>
    <row r="862" spans="1:6" ht="29.1" customHeight="1" x14ac:dyDescent="0.25">
      <c r="A862" s="128"/>
      <c r="B862" s="128"/>
      <c r="C862" s="128"/>
      <c r="D862" s="128"/>
      <c r="E862" s="126" t="str">
        <f t="shared" si="13"/>
        <v/>
      </c>
      <c r="F862">
        <f>SUMIF($B$11:B862,"withdraw",$C$11:C862)-SUMIFS($C$11:C862,$B$11:B862,"deposit",$D$11:D862,"reinvestment")</f>
        <v>0</v>
      </c>
    </row>
    <row r="863" spans="1:6" ht="29.1" customHeight="1" x14ac:dyDescent="0.25">
      <c r="A863" s="128"/>
      <c r="B863" s="128"/>
      <c r="C863" s="128"/>
      <c r="D863" s="128"/>
      <c r="E863" s="126" t="str">
        <f t="shared" si="13"/>
        <v/>
      </c>
      <c r="F863">
        <f>SUMIF($B$11:B863,"withdraw",$C$11:C863)-SUMIFS($C$11:C863,$B$11:B863,"deposit",$D$11:D863,"reinvestment")</f>
        <v>0</v>
      </c>
    </row>
    <row r="864" spans="1:6" ht="29.1" customHeight="1" x14ac:dyDescent="0.25">
      <c r="A864" s="128"/>
      <c r="B864" s="128"/>
      <c r="C864" s="128"/>
      <c r="D864" s="128"/>
      <c r="E864" s="126" t="str">
        <f t="shared" si="13"/>
        <v/>
      </c>
      <c r="F864">
        <f>SUMIF($B$11:B864,"withdraw",$C$11:C864)-SUMIFS($C$11:C864,$B$11:B864,"deposit",$D$11:D864,"reinvestment")</f>
        <v>0</v>
      </c>
    </row>
    <row r="865" spans="1:6" ht="29.1" customHeight="1" x14ac:dyDescent="0.25">
      <c r="A865" s="128"/>
      <c r="B865" s="128"/>
      <c r="C865" s="128"/>
      <c r="D865" s="128"/>
      <c r="E865" s="126" t="str">
        <f t="shared" si="13"/>
        <v/>
      </c>
      <c r="F865">
        <f>SUMIF($B$11:B865,"withdraw",$C$11:C865)-SUMIFS($C$11:C865,$B$11:B865,"deposit",$D$11:D865,"reinvestment")</f>
        <v>0</v>
      </c>
    </row>
    <row r="866" spans="1:6" ht="29.1" customHeight="1" x14ac:dyDescent="0.25">
      <c r="A866" s="128"/>
      <c r="B866" s="128"/>
      <c r="C866" s="128"/>
      <c r="D866" s="128"/>
      <c r="E866" s="126" t="str">
        <f t="shared" si="13"/>
        <v/>
      </c>
      <c r="F866">
        <f>SUMIF($B$11:B866,"withdraw",$C$11:C866)-SUMIFS($C$11:C866,$B$11:B866,"deposit",$D$11:D866,"reinvestment")</f>
        <v>0</v>
      </c>
    </row>
    <row r="867" spans="1:6" ht="29.1" customHeight="1" x14ac:dyDescent="0.25">
      <c r="A867" s="128"/>
      <c r="B867" s="128"/>
      <c r="C867" s="128"/>
      <c r="D867" s="128"/>
      <c r="E867" s="126" t="str">
        <f t="shared" si="13"/>
        <v/>
      </c>
      <c r="F867">
        <f>SUMIF($B$11:B867,"withdraw",$C$11:C867)-SUMIFS($C$11:C867,$B$11:B867,"deposit",$D$11:D867,"reinvestment")</f>
        <v>0</v>
      </c>
    </row>
    <row r="868" spans="1:6" ht="29.1" customHeight="1" x14ac:dyDescent="0.25">
      <c r="A868" s="128"/>
      <c r="B868" s="128"/>
      <c r="C868" s="128"/>
      <c r="D868" s="128"/>
      <c r="E868" s="126" t="str">
        <f t="shared" si="13"/>
        <v/>
      </c>
      <c r="F868">
        <f>SUMIF($B$11:B868,"withdraw",$C$11:C868)-SUMIFS($C$11:C868,$B$11:B868,"deposit",$D$11:D868,"reinvestment")</f>
        <v>0</v>
      </c>
    </row>
    <row r="869" spans="1:6" ht="29.1" customHeight="1" x14ac:dyDescent="0.25">
      <c r="A869" s="128"/>
      <c r="B869" s="128"/>
      <c r="C869" s="128"/>
      <c r="D869" s="128"/>
      <c r="E869" s="126" t="str">
        <f t="shared" si="13"/>
        <v/>
      </c>
      <c r="F869">
        <f>SUMIF($B$11:B869,"withdraw",$C$11:C869)-SUMIFS($C$11:C869,$B$11:B869,"deposit",$D$11:D869,"reinvestment")</f>
        <v>0</v>
      </c>
    </row>
    <row r="870" spans="1:6" ht="29.1" customHeight="1" x14ac:dyDescent="0.25">
      <c r="A870" s="128"/>
      <c r="B870" s="128"/>
      <c r="C870" s="128"/>
      <c r="D870" s="128"/>
      <c r="E870" s="126" t="str">
        <f t="shared" si="13"/>
        <v/>
      </c>
      <c r="F870">
        <f>SUMIF($B$11:B870,"withdraw",$C$11:C870)-SUMIFS($C$11:C870,$B$11:B870,"deposit",$D$11:D870,"reinvestment")</f>
        <v>0</v>
      </c>
    </row>
    <row r="871" spans="1:6" ht="29.1" customHeight="1" x14ac:dyDescent="0.25">
      <c r="A871" s="128"/>
      <c r="B871" s="128"/>
      <c r="C871" s="128"/>
      <c r="D871" s="128"/>
      <c r="E871" s="126" t="str">
        <f t="shared" si="13"/>
        <v/>
      </c>
      <c r="F871">
        <f>SUMIF($B$11:B871,"withdraw",$C$11:C871)-SUMIFS($C$11:C871,$B$11:B871,"deposit",$D$11:D871,"reinvestment")</f>
        <v>0</v>
      </c>
    </row>
    <row r="872" spans="1:6" ht="29.1" customHeight="1" x14ac:dyDescent="0.25">
      <c r="A872" s="128"/>
      <c r="B872" s="128"/>
      <c r="C872" s="128"/>
      <c r="D872" s="128"/>
      <c r="E872" s="126" t="str">
        <f t="shared" si="13"/>
        <v/>
      </c>
      <c r="F872">
        <f>SUMIF($B$11:B872,"withdraw",$C$11:C872)-SUMIFS($C$11:C872,$B$11:B872,"deposit",$D$11:D872,"reinvestment")</f>
        <v>0</v>
      </c>
    </row>
    <row r="873" spans="1:6" ht="29.1" customHeight="1" x14ac:dyDescent="0.25">
      <c r="A873" s="128"/>
      <c r="B873" s="128"/>
      <c r="C873" s="128"/>
      <c r="D873" s="128"/>
      <c r="E873" s="126" t="str">
        <f t="shared" si="13"/>
        <v/>
      </c>
      <c r="F873">
        <f>SUMIF($B$11:B873,"withdraw",$C$11:C873)-SUMIFS($C$11:C873,$B$11:B873,"deposit",$D$11:D873,"reinvestment")</f>
        <v>0</v>
      </c>
    </row>
    <row r="874" spans="1:6" ht="29.1" customHeight="1" x14ac:dyDescent="0.25">
      <c r="A874" s="128"/>
      <c r="B874" s="128"/>
      <c r="C874" s="128"/>
      <c r="D874" s="128"/>
      <c r="E874" s="126" t="str">
        <f t="shared" si="13"/>
        <v/>
      </c>
      <c r="F874">
        <f>SUMIF($B$11:B874,"withdraw",$C$11:C874)-SUMIFS($C$11:C874,$B$11:B874,"deposit",$D$11:D874,"reinvestment")</f>
        <v>0</v>
      </c>
    </row>
    <row r="875" spans="1:6" ht="29.1" customHeight="1" x14ac:dyDescent="0.25">
      <c r="A875" s="128"/>
      <c r="B875" s="128"/>
      <c r="C875" s="128"/>
      <c r="D875" s="128"/>
      <c r="E875" s="126" t="str">
        <f t="shared" si="13"/>
        <v/>
      </c>
      <c r="F875">
        <f>SUMIF($B$11:B875,"withdraw",$C$11:C875)-SUMIFS($C$11:C875,$B$11:B875,"deposit",$D$11:D875,"reinvestment")</f>
        <v>0</v>
      </c>
    </row>
    <row r="876" spans="1:6" ht="29.1" customHeight="1" x14ac:dyDescent="0.25">
      <c r="A876" s="128"/>
      <c r="B876" s="128"/>
      <c r="C876" s="128"/>
      <c r="D876" s="128"/>
      <c r="E876" s="126" t="str">
        <f t="shared" si="13"/>
        <v/>
      </c>
      <c r="F876">
        <f>SUMIF($B$11:B876,"withdraw",$C$11:C876)-SUMIFS($C$11:C876,$B$11:B876,"deposit",$D$11:D876,"reinvestment")</f>
        <v>0</v>
      </c>
    </row>
    <row r="877" spans="1:6" ht="29.1" customHeight="1" x14ac:dyDescent="0.25">
      <c r="A877" s="128"/>
      <c r="B877" s="128"/>
      <c r="C877" s="128"/>
      <c r="D877" s="128"/>
      <c r="E877" s="126" t="str">
        <f t="shared" si="13"/>
        <v/>
      </c>
      <c r="F877">
        <f>SUMIF($B$11:B877,"withdraw",$C$11:C877)-SUMIFS($C$11:C877,$B$11:B877,"deposit",$D$11:D877,"reinvestment")</f>
        <v>0</v>
      </c>
    </row>
    <row r="878" spans="1:6" ht="29.1" customHeight="1" x14ac:dyDescent="0.25">
      <c r="A878" s="128"/>
      <c r="B878" s="128"/>
      <c r="C878" s="128"/>
      <c r="D878" s="128"/>
      <c r="E878" s="126" t="str">
        <f t="shared" si="13"/>
        <v/>
      </c>
      <c r="F878">
        <f>SUMIF($B$11:B878,"withdraw",$C$11:C878)-SUMIFS($C$11:C878,$B$11:B878,"deposit",$D$11:D878,"reinvestment")</f>
        <v>0</v>
      </c>
    </row>
    <row r="879" spans="1:6" ht="29.1" customHeight="1" x14ac:dyDescent="0.25">
      <c r="A879" s="128"/>
      <c r="B879" s="128"/>
      <c r="C879" s="128"/>
      <c r="D879" s="128"/>
      <c r="E879" s="126" t="str">
        <f t="shared" si="13"/>
        <v/>
      </c>
      <c r="F879">
        <f>SUMIF($B$11:B879,"withdraw",$C$11:C879)-SUMIFS($C$11:C879,$B$11:B879,"deposit",$D$11:D879,"reinvestment")</f>
        <v>0</v>
      </c>
    </row>
    <row r="880" spans="1:6" ht="29.1" customHeight="1" x14ac:dyDescent="0.25">
      <c r="A880" s="128"/>
      <c r="B880" s="128"/>
      <c r="C880" s="128"/>
      <c r="D880" s="128"/>
      <c r="E880" s="126" t="str">
        <f t="shared" si="13"/>
        <v/>
      </c>
      <c r="F880">
        <f>SUMIF($B$11:B880,"withdraw",$C$11:C880)-SUMIFS($C$11:C880,$B$11:B880,"deposit",$D$11:D880,"reinvestment")</f>
        <v>0</v>
      </c>
    </row>
    <row r="881" spans="1:6" ht="29.1" customHeight="1" x14ac:dyDescent="0.25">
      <c r="A881" s="128"/>
      <c r="B881" s="128"/>
      <c r="C881" s="128"/>
      <c r="D881" s="128"/>
      <c r="E881" s="126" t="str">
        <f t="shared" si="13"/>
        <v/>
      </c>
      <c r="F881">
        <f>SUMIF($B$11:B881,"withdraw",$C$11:C881)-SUMIFS($C$11:C881,$B$11:B881,"deposit",$D$11:D881,"reinvestment")</f>
        <v>0</v>
      </c>
    </row>
    <row r="882" spans="1:6" ht="29.1" customHeight="1" x14ac:dyDescent="0.25">
      <c r="A882" s="128"/>
      <c r="B882" s="128"/>
      <c r="C882" s="128"/>
      <c r="D882" s="128"/>
      <c r="E882" s="126" t="str">
        <f t="shared" si="13"/>
        <v/>
      </c>
      <c r="F882">
        <f>SUMIF($B$11:B882,"withdraw",$C$11:C882)-SUMIFS($C$11:C882,$B$11:B882,"deposit",$D$11:D882,"reinvestment")</f>
        <v>0</v>
      </c>
    </row>
    <row r="883" spans="1:6" ht="29.1" customHeight="1" x14ac:dyDescent="0.25">
      <c r="A883" s="128"/>
      <c r="B883" s="128"/>
      <c r="C883" s="128"/>
      <c r="D883" s="128"/>
      <c r="E883" s="126" t="str">
        <f t="shared" si="13"/>
        <v/>
      </c>
      <c r="F883">
        <f>SUMIF($B$11:B883,"withdraw",$C$11:C883)-SUMIFS($C$11:C883,$B$11:B883,"deposit",$D$11:D883,"reinvestment")</f>
        <v>0</v>
      </c>
    </row>
    <row r="884" spans="1:6" ht="29.1" customHeight="1" x14ac:dyDescent="0.25">
      <c r="A884" s="128"/>
      <c r="B884" s="128"/>
      <c r="C884" s="128"/>
      <c r="D884" s="128"/>
      <c r="E884" s="126" t="str">
        <f t="shared" si="13"/>
        <v/>
      </c>
      <c r="F884">
        <f>SUMIF($B$11:B884,"withdraw",$C$11:C884)-SUMIFS($C$11:C884,$B$11:B884,"deposit",$D$11:D884,"reinvestment")</f>
        <v>0</v>
      </c>
    </row>
    <row r="885" spans="1:6" ht="29.1" customHeight="1" x14ac:dyDescent="0.25">
      <c r="A885" s="128"/>
      <c r="B885" s="128"/>
      <c r="C885" s="128"/>
      <c r="D885" s="128"/>
      <c r="E885" s="126" t="str">
        <f t="shared" si="13"/>
        <v/>
      </c>
      <c r="F885">
        <f>SUMIF($B$11:B885,"withdraw",$C$11:C885)-SUMIFS($C$11:C885,$B$11:B885,"deposit",$D$11:D885,"reinvestment")</f>
        <v>0</v>
      </c>
    </row>
    <row r="886" spans="1:6" ht="29.1" customHeight="1" x14ac:dyDescent="0.25">
      <c r="A886" s="128"/>
      <c r="B886" s="128"/>
      <c r="C886" s="128"/>
      <c r="D886" s="128"/>
      <c r="E886" s="126" t="str">
        <f t="shared" si="13"/>
        <v/>
      </c>
      <c r="F886">
        <f>SUMIF($B$11:B886,"withdraw",$C$11:C886)-SUMIFS($C$11:C886,$B$11:B886,"deposit",$D$11:D886,"reinvestment")</f>
        <v>0</v>
      </c>
    </row>
    <row r="887" spans="1:6" ht="29.1" customHeight="1" x14ac:dyDescent="0.25">
      <c r="A887" s="128"/>
      <c r="B887" s="128"/>
      <c r="C887" s="128"/>
      <c r="D887" s="128"/>
      <c r="E887" s="126" t="str">
        <f t="shared" si="13"/>
        <v/>
      </c>
      <c r="F887">
        <f>SUMIF($B$11:B887,"withdraw",$C$11:C887)-SUMIFS($C$11:C887,$B$11:B887,"deposit",$D$11:D887,"reinvestment")</f>
        <v>0</v>
      </c>
    </row>
    <row r="888" spans="1:6" ht="29.1" customHeight="1" x14ac:dyDescent="0.25">
      <c r="A888" s="128"/>
      <c r="B888" s="128"/>
      <c r="C888" s="128"/>
      <c r="D888" s="128"/>
      <c r="E888" s="126" t="str">
        <f t="shared" si="13"/>
        <v/>
      </c>
      <c r="F888">
        <f>SUMIF($B$11:B888,"withdraw",$C$11:C888)-SUMIFS($C$11:C888,$B$11:B888,"deposit",$D$11:D888,"reinvestment")</f>
        <v>0</v>
      </c>
    </row>
    <row r="889" spans="1:6" ht="29.1" customHeight="1" x14ac:dyDescent="0.25">
      <c r="A889" s="128"/>
      <c r="B889" s="128"/>
      <c r="C889" s="128"/>
      <c r="D889" s="128"/>
      <c r="E889" s="126" t="str">
        <f t="shared" si="13"/>
        <v/>
      </c>
      <c r="F889">
        <f>SUMIF($B$11:B889,"withdraw",$C$11:C889)-SUMIFS($C$11:C889,$B$11:B889,"deposit",$D$11:D889,"reinvestment")</f>
        <v>0</v>
      </c>
    </row>
    <row r="890" spans="1:6" ht="29.1" customHeight="1" x14ac:dyDescent="0.25">
      <c r="A890" s="128"/>
      <c r="B890" s="128"/>
      <c r="C890" s="128"/>
      <c r="D890" s="128"/>
      <c r="E890" s="126" t="str">
        <f t="shared" si="13"/>
        <v/>
      </c>
      <c r="F890">
        <f>SUMIF($B$11:B890,"withdraw",$C$11:C890)-SUMIFS($C$11:C890,$B$11:B890,"deposit",$D$11:D890,"reinvestment")</f>
        <v>0</v>
      </c>
    </row>
    <row r="891" spans="1:6" ht="29.1" customHeight="1" x14ac:dyDescent="0.25">
      <c r="A891" s="128"/>
      <c r="B891" s="128"/>
      <c r="C891" s="128"/>
      <c r="D891" s="128"/>
      <c r="E891" s="126" t="str">
        <f t="shared" si="13"/>
        <v/>
      </c>
      <c r="F891">
        <f>SUMIF($B$11:B891,"withdraw",$C$11:C891)-SUMIFS($C$11:C891,$B$11:B891,"deposit",$D$11:D891,"reinvestment")</f>
        <v>0</v>
      </c>
    </row>
    <row r="892" spans="1:6" ht="29.1" customHeight="1" x14ac:dyDescent="0.25">
      <c r="A892" s="128"/>
      <c r="B892" s="128"/>
      <c r="C892" s="128"/>
      <c r="D892" s="128"/>
      <c r="E892" s="126" t="str">
        <f t="shared" si="13"/>
        <v/>
      </c>
      <c r="F892">
        <f>SUMIF($B$11:B892,"withdraw",$C$11:C892)-SUMIFS($C$11:C892,$B$11:B892,"deposit",$D$11:D892,"reinvestment")</f>
        <v>0</v>
      </c>
    </row>
    <row r="893" spans="1:6" ht="29.1" customHeight="1" x14ac:dyDescent="0.25">
      <c r="A893" s="128"/>
      <c r="B893" s="128"/>
      <c r="C893" s="128"/>
      <c r="D893" s="128"/>
      <c r="E893" s="126" t="str">
        <f t="shared" si="13"/>
        <v/>
      </c>
      <c r="F893">
        <f>SUMIF($B$11:B893,"withdraw",$C$11:C893)-SUMIFS($C$11:C893,$B$11:B893,"deposit",$D$11:D893,"reinvestment")</f>
        <v>0</v>
      </c>
    </row>
    <row r="894" spans="1:6" ht="29.1" customHeight="1" x14ac:dyDescent="0.25">
      <c r="A894" s="128"/>
      <c r="B894" s="128"/>
      <c r="C894" s="128"/>
      <c r="D894" s="128"/>
      <c r="E894" s="126" t="str">
        <f t="shared" si="13"/>
        <v/>
      </c>
      <c r="F894">
        <f>SUMIF($B$11:B894,"withdraw",$C$11:C894)-SUMIFS($C$11:C894,$B$11:B894,"deposit",$D$11:D894,"reinvestment")</f>
        <v>0</v>
      </c>
    </row>
    <row r="895" spans="1:6" ht="29.1" customHeight="1" x14ac:dyDescent="0.25">
      <c r="A895" s="128"/>
      <c r="B895" s="128"/>
      <c r="C895" s="128"/>
      <c r="D895" s="128"/>
      <c r="E895" s="126" t="str">
        <f t="shared" si="13"/>
        <v/>
      </c>
      <c r="F895">
        <f>SUMIF($B$11:B895,"withdraw",$C$11:C895)-SUMIFS($C$11:C895,$B$11:B895,"deposit",$D$11:D895,"reinvestment")</f>
        <v>0</v>
      </c>
    </row>
    <row r="896" spans="1:6" ht="29.1" customHeight="1" x14ac:dyDescent="0.25">
      <c r="A896" s="128"/>
      <c r="B896" s="128"/>
      <c r="C896" s="128"/>
      <c r="D896" s="128"/>
      <c r="E896" s="126" t="str">
        <f t="shared" si="13"/>
        <v/>
      </c>
      <c r="F896">
        <f>SUMIF($B$11:B896,"withdraw",$C$11:C896)-SUMIFS($C$11:C896,$B$11:B896,"deposit",$D$11:D896,"reinvestment")</f>
        <v>0</v>
      </c>
    </row>
    <row r="897" spans="1:6" ht="29.1" customHeight="1" x14ac:dyDescent="0.25">
      <c r="A897" s="128"/>
      <c r="B897" s="128"/>
      <c r="C897" s="128"/>
      <c r="D897" s="128"/>
      <c r="E897" s="126" t="str">
        <f t="shared" si="13"/>
        <v/>
      </c>
      <c r="F897">
        <f>SUMIF($B$11:B897,"withdraw",$C$11:C897)-SUMIFS($C$11:C897,$B$11:B897,"deposit",$D$11:D897,"reinvestment")</f>
        <v>0</v>
      </c>
    </row>
    <row r="898" spans="1:6" ht="29.1" customHeight="1" x14ac:dyDescent="0.25">
      <c r="A898" s="128"/>
      <c r="B898" s="128"/>
      <c r="C898" s="128"/>
      <c r="D898" s="128"/>
      <c r="E898" s="126" t="str">
        <f t="shared" si="13"/>
        <v/>
      </c>
      <c r="F898">
        <f>SUMIF($B$11:B898,"withdraw",$C$11:C898)-SUMIFS($C$11:C898,$B$11:B898,"deposit",$D$11:D898,"reinvestment")</f>
        <v>0</v>
      </c>
    </row>
    <row r="899" spans="1:6" ht="29.1" customHeight="1" x14ac:dyDescent="0.25">
      <c r="A899" s="128"/>
      <c r="B899" s="128"/>
      <c r="C899" s="128"/>
      <c r="D899" s="128"/>
      <c r="E899" s="126" t="str">
        <f t="shared" si="13"/>
        <v/>
      </c>
      <c r="F899">
        <f>SUMIF($B$11:B899,"withdraw",$C$11:C899)-SUMIFS($C$11:C899,$B$11:B899,"deposit",$D$11:D899,"reinvestment")</f>
        <v>0</v>
      </c>
    </row>
    <row r="900" spans="1:6" ht="29.1" customHeight="1" x14ac:dyDescent="0.25">
      <c r="A900" s="128"/>
      <c r="B900" s="128"/>
      <c r="C900" s="128"/>
      <c r="D900" s="128"/>
      <c r="E900" s="126" t="str">
        <f t="shared" si="13"/>
        <v/>
      </c>
      <c r="F900">
        <f>SUMIF($B$11:B900,"withdraw",$C$11:C900)-SUMIFS($C$11:C900,$B$11:B900,"deposit",$D$11:D900,"reinvestment")</f>
        <v>0</v>
      </c>
    </row>
    <row r="901" spans="1:6" ht="29.1" customHeight="1" x14ac:dyDescent="0.25">
      <c r="A901" s="128"/>
      <c r="B901" s="128"/>
      <c r="C901" s="128"/>
      <c r="D901" s="128"/>
      <c r="E901" s="126" t="str">
        <f t="shared" si="13"/>
        <v/>
      </c>
      <c r="F901">
        <f>SUMIF($B$11:B901,"withdraw",$C$11:C901)-SUMIFS($C$11:C901,$B$11:B901,"deposit",$D$11:D901,"reinvestment")</f>
        <v>0</v>
      </c>
    </row>
    <row r="902" spans="1:6" ht="29.1" customHeight="1" x14ac:dyDescent="0.25">
      <c r="A902" s="128"/>
      <c r="B902" s="128"/>
      <c r="C902" s="128"/>
      <c r="D902" s="128"/>
      <c r="E902" s="126" t="str">
        <f t="shared" si="13"/>
        <v/>
      </c>
      <c r="F902">
        <f>SUMIF($B$11:B902,"withdraw",$C$11:C902)-SUMIFS($C$11:C902,$B$11:B902,"deposit",$D$11:D902,"reinvestment")</f>
        <v>0</v>
      </c>
    </row>
    <row r="903" spans="1:6" ht="29.1" customHeight="1" x14ac:dyDescent="0.25">
      <c r="A903" s="128"/>
      <c r="B903" s="128"/>
      <c r="C903" s="128"/>
      <c r="D903" s="128"/>
      <c r="E903" s="126" t="str">
        <f t="shared" si="13"/>
        <v/>
      </c>
      <c r="F903">
        <f>SUMIF($B$11:B903,"withdraw",$C$11:C903)-SUMIFS($C$11:C903,$B$11:B903,"deposit",$D$11:D903,"reinvestment")</f>
        <v>0</v>
      </c>
    </row>
    <row r="904" spans="1:6" ht="29.1" customHeight="1" x14ac:dyDescent="0.25">
      <c r="A904" s="128"/>
      <c r="B904" s="128"/>
      <c r="C904" s="128"/>
      <c r="D904" s="128"/>
      <c r="E904" s="126" t="str">
        <f t="shared" si="13"/>
        <v/>
      </c>
      <c r="F904">
        <f>SUMIF($B$11:B904,"withdraw",$C$11:C904)-SUMIFS($C$11:C904,$B$11:B904,"deposit",$D$11:D904,"reinvestment")</f>
        <v>0</v>
      </c>
    </row>
    <row r="905" spans="1:6" ht="29.1" customHeight="1" x14ac:dyDescent="0.25">
      <c r="A905" s="128"/>
      <c r="B905" s="128"/>
      <c r="C905" s="128"/>
      <c r="D905" s="128"/>
      <c r="E905" s="126" t="str">
        <f t="shared" si="13"/>
        <v/>
      </c>
      <c r="F905">
        <f>SUMIF($B$11:B905,"withdraw",$C$11:C905)-SUMIFS($C$11:C905,$B$11:B905,"deposit",$D$11:D905,"reinvestment")</f>
        <v>0</v>
      </c>
    </row>
    <row r="906" spans="1:6" ht="29.1" customHeight="1" x14ac:dyDescent="0.25">
      <c r="A906" s="128"/>
      <c r="B906" s="128"/>
      <c r="C906" s="128"/>
      <c r="D906" s="128"/>
      <c r="E906" s="126" t="str">
        <f t="shared" si="13"/>
        <v/>
      </c>
      <c r="F906">
        <f>SUMIF($B$11:B906,"withdraw",$C$11:C906)-SUMIFS($C$11:C906,$B$11:B906,"deposit",$D$11:D906,"reinvestment")</f>
        <v>0</v>
      </c>
    </row>
    <row r="907" spans="1:6" ht="29.1" customHeight="1" x14ac:dyDescent="0.25">
      <c r="A907" s="128"/>
      <c r="B907" s="128"/>
      <c r="C907" s="128"/>
      <c r="D907" s="128"/>
      <c r="E907" s="126" t="str">
        <f t="shared" si="13"/>
        <v/>
      </c>
      <c r="F907">
        <f>SUMIF($B$11:B907,"withdraw",$C$11:C907)-SUMIFS($C$11:C907,$B$11:B907,"deposit",$D$11:D907,"reinvestment")</f>
        <v>0</v>
      </c>
    </row>
    <row r="908" spans="1:6" ht="29.1" customHeight="1" x14ac:dyDescent="0.25">
      <c r="A908" s="128"/>
      <c r="B908" s="128"/>
      <c r="C908" s="128"/>
      <c r="D908" s="128"/>
      <c r="E908" s="126" t="str">
        <f t="shared" si="13"/>
        <v/>
      </c>
      <c r="F908">
        <f>SUMIF($B$11:B908,"withdraw",$C$11:C908)-SUMIFS($C$11:C908,$B$11:B908,"deposit",$D$11:D908,"reinvestment")</f>
        <v>0</v>
      </c>
    </row>
    <row r="909" spans="1:6" ht="29.1" customHeight="1" x14ac:dyDescent="0.25">
      <c r="A909" s="128"/>
      <c r="B909" s="128"/>
      <c r="C909" s="128"/>
      <c r="D909" s="128"/>
      <c r="E909" s="126" t="str">
        <f t="shared" ref="E909:E972" si="14">IF(AND(C909&gt;F908,D909="reinvestment"),"You cannot reinvest more than is withdrawn and available.","")</f>
        <v/>
      </c>
      <c r="F909">
        <f>SUMIF($B$11:B909,"withdraw",$C$11:C909)-SUMIFS($C$11:C909,$B$11:B909,"deposit",$D$11:D909,"reinvestment")</f>
        <v>0</v>
      </c>
    </row>
    <row r="910" spans="1:6" ht="29.1" customHeight="1" x14ac:dyDescent="0.25">
      <c r="A910" s="128"/>
      <c r="B910" s="128"/>
      <c r="C910" s="128"/>
      <c r="D910" s="128"/>
      <c r="E910" s="126" t="str">
        <f t="shared" si="14"/>
        <v/>
      </c>
      <c r="F910">
        <f>SUMIF($B$11:B910,"withdraw",$C$11:C910)-SUMIFS($C$11:C910,$B$11:B910,"deposit",$D$11:D910,"reinvestment")</f>
        <v>0</v>
      </c>
    </row>
    <row r="911" spans="1:6" ht="29.1" customHeight="1" x14ac:dyDescent="0.25">
      <c r="A911" s="128"/>
      <c r="B911" s="128"/>
      <c r="C911" s="128"/>
      <c r="D911" s="128"/>
      <c r="E911" s="126" t="str">
        <f t="shared" si="14"/>
        <v/>
      </c>
      <c r="F911">
        <f>SUMIF($B$11:B911,"withdraw",$C$11:C911)-SUMIFS($C$11:C911,$B$11:B911,"deposit",$D$11:D911,"reinvestment")</f>
        <v>0</v>
      </c>
    </row>
    <row r="912" spans="1:6" ht="29.1" customHeight="1" x14ac:dyDescent="0.25">
      <c r="A912" s="128"/>
      <c r="B912" s="128"/>
      <c r="C912" s="128"/>
      <c r="D912" s="128"/>
      <c r="E912" s="126" t="str">
        <f t="shared" si="14"/>
        <v/>
      </c>
      <c r="F912">
        <f>SUMIF($B$11:B912,"withdraw",$C$11:C912)-SUMIFS($C$11:C912,$B$11:B912,"deposit",$D$11:D912,"reinvestment")</f>
        <v>0</v>
      </c>
    </row>
    <row r="913" spans="1:6" ht="29.1" customHeight="1" x14ac:dyDescent="0.25">
      <c r="A913" s="128"/>
      <c r="B913" s="128"/>
      <c r="C913" s="128"/>
      <c r="D913" s="128"/>
      <c r="E913" s="126" t="str">
        <f t="shared" si="14"/>
        <v/>
      </c>
      <c r="F913">
        <f>SUMIF($B$11:B913,"withdraw",$C$11:C913)-SUMIFS($C$11:C913,$B$11:B913,"deposit",$D$11:D913,"reinvestment")</f>
        <v>0</v>
      </c>
    </row>
    <row r="914" spans="1:6" ht="29.1" customHeight="1" x14ac:dyDescent="0.25">
      <c r="A914" s="128"/>
      <c r="B914" s="128"/>
      <c r="C914" s="128"/>
      <c r="D914" s="128"/>
      <c r="E914" s="126" t="str">
        <f t="shared" si="14"/>
        <v/>
      </c>
      <c r="F914">
        <f>SUMIF($B$11:B914,"withdraw",$C$11:C914)-SUMIFS($C$11:C914,$B$11:B914,"deposit",$D$11:D914,"reinvestment")</f>
        <v>0</v>
      </c>
    </row>
    <row r="915" spans="1:6" ht="29.1" customHeight="1" x14ac:dyDescent="0.25">
      <c r="A915" s="128"/>
      <c r="B915" s="128"/>
      <c r="C915" s="128"/>
      <c r="D915" s="128"/>
      <c r="E915" s="126" t="str">
        <f t="shared" si="14"/>
        <v/>
      </c>
      <c r="F915">
        <f>SUMIF($B$11:B915,"withdraw",$C$11:C915)-SUMIFS($C$11:C915,$B$11:B915,"deposit",$D$11:D915,"reinvestment")</f>
        <v>0</v>
      </c>
    </row>
    <row r="916" spans="1:6" ht="29.1" customHeight="1" x14ac:dyDescent="0.25">
      <c r="A916" s="128"/>
      <c r="B916" s="128"/>
      <c r="C916" s="128"/>
      <c r="D916" s="128"/>
      <c r="E916" s="126" t="str">
        <f t="shared" si="14"/>
        <v/>
      </c>
      <c r="F916">
        <f>SUMIF($B$11:B916,"withdraw",$C$11:C916)-SUMIFS($C$11:C916,$B$11:B916,"deposit",$D$11:D916,"reinvestment")</f>
        <v>0</v>
      </c>
    </row>
    <row r="917" spans="1:6" ht="29.1" customHeight="1" x14ac:dyDescent="0.25">
      <c r="A917" s="128"/>
      <c r="B917" s="128"/>
      <c r="C917" s="128"/>
      <c r="D917" s="128"/>
      <c r="E917" s="126" t="str">
        <f t="shared" si="14"/>
        <v/>
      </c>
      <c r="F917">
        <f>SUMIF($B$11:B917,"withdraw",$C$11:C917)-SUMIFS($C$11:C917,$B$11:B917,"deposit",$D$11:D917,"reinvestment")</f>
        <v>0</v>
      </c>
    </row>
    <row r="918" spans="1:6" ht="29.1" customHeight="1" x14ac:dyDescent="0.25">
      <c r="A918" s="128"/>
      <c r="B918" s="128"/>
      <c r="C918" s="128"/>
      <c r="D918" s="128"/>
      <c r="E918" s="126" t="str">
        <f t="shared" si="14"/>
        <v/>
      </c>
      <c r="F918">
        <f>SUMIF($B$11:B918,"withdraw",$C$11:C918)-SUMIFS($C$11:C918,$B$11:B918,"deposit",$D$11:D918,"reinvestment")</f>
        <v>0</v>
      </c>
    </row>
    <row r="919" spans="1:6" ht="29.1" customHeight="1" x14ac:dyDescent="0.25">
      <c r="A919" s="128"/>
      <c r="B919" s="128"/>
      <c r="C919" s="128"/>
      <c r="D919" s="128"/>
      <c r="E919" s="126" t="str">
        <f t="shared" si="14"/>
        <v/>
      </c>
      <c r="F919">
        <f>SUMIF($B$11:B919,"withdraw",$C$11:C919)-SUMIFS($C$11:C919,$B$11:B919,"deposit",$D$11:D919,"reinvestment")</f>
        <v>0</v>
      </c>
    </row>
    <row r="920" spans="1:6" ht="29.1" customHeight="1" x14ac:dyDescent="0.25">
      <c r="A920" s="128"/>
      <c r="B920" s="128"/>
      <c r="C920" s="128"/>
      <c r="D920" s="128"/>
      <c r="E920" s="126" t="str">
        <f t="shared" si="14"/>
        <v/>
      </c>
      <c r="F920">
        <f>SUMIF($B$11:B920,"withdraw",$C$11:C920)-SUMIFS($C$11:C920,$B$11:B920,"deposit",$D$11:D920,"reinvestment")</f>
        <v>0</v>
      </c>
    </row>
    <row r="921" spans="1:6" ht="29.1" customHeight="1" x14ac:dyDescent="0.25">
      <c r="A921" s="128"/>
      <c r="B921" s="128"/>
      <c r="C921" s="128"/>
      <c r="D921" s="128"/>
      <c r="E921" s="126" t="str">
        <f t="shared" si="14"/>
        <v/>
      </c>
      <c r="F921">
        <f>SUMIF($B$11:B921,"withdraw",$C$11:C921)-SUMIFS($C$11:C921,$B$11:B921,"deposit",$D$11:D921,"reinvestment")</f>
        <v>0</v>
      </c>
    </row>
    <row r="922" spans="1:6" ht="29.1" customHeight="1" x14ac:dyDescent="0.25">
      <c r="A922" s="128"/>
      <c r="B922" s="128"/>
      <c r="C922" s="128"/>
      <c r="D922" s="128"/>
      <c r="E922" s="126" t="str">
        <f t="shared" si="14"/>
        <v/>
      </c>
      <c r="F922">
        <f>SUMIF($B$11:B922,"withdraw",$C$11:C922)-SUMIFS($C$11:C922,$B$11:B922,"deposit",$D$11:D922,"reinvestment")</f>
        <v>0</v>
      </c>
    </row>
    <row r="923" spans="1:6" ht="29.1" customHeight="1" x14ac:dyDescent="0.25">
      <c r="A923" s="128"/>
      <c r="B923" s="128"/>
      <c r="C923" s="128"/>
      <c r="D923" s="128"/>
      <c r="E923" s="126" t="str">
        <f t="shared" si="14"/>
        <v/>
      </c>
      <c r="F923">
        <f>SUMIF($B$11:B923,"withdraw",$C$11:C923)-SUMIFS($C$11:C923,$B$11:B923,"deposit",$D$11:D923,"reinvestment")</f>
        <v>0</v>
      </c>
    </row>
    <row r="924" spans="1:6" ht="29.1" customHeight="1" x14ac:dyDescent="0.25">
      <c r="A924" s="128"/>
      <c r="B924" s="128"/>
      <c r="C924" s="128"/>
      <c r="D924" s="128"/>
      <c r="E924" s="126" t="str">
        <f t="shared" si="14"/>
        <v/>
      </c>
      <c r="F924">
        <f>SUMIF($B$11:B924,"withdraw",$C$11:C924)-SUMIFS($C$11:C924,$B$11:B924,"deposit",$D$11:D924,"reinvestment")</f>
        <v>0</v>
      </c>
    </row>
    <row r="925" spans="1:6" ht="29.1" customHeight="1" x14ac:dyDescent="0.25">
      <c r="A925" s="128"/>
      <c r="B925" s="128"/>
      <c r="C925" s="128"/>
      <c r="D925" s="128"/>
      <c r="E925" s="126" t="str">
        <f t="shared" si="14"/>
        <v/>
      </c>
      <c r="F925">
        <f>SUMIF($B$11:B925,"withdraw",$C$11:C925)-SUMIFS($C$11:C925,$B$11:B925,"deposit",$D$11:D925,"reinvestment")</f>
        <v>0</v>
      </c>
    </row>
    <row r="926" spans="1:6" ht="29.1" customHeight="1" x14ac:dyDescent="0.25">
      <c r="A926" s="128"/>
      <c r="B926" s="128"/>
      <c r="C926" s="128"/>
      <c r="D926" s="128"/>
      <c r="E926" s="126" t="str">
        <f t="shared" si="14"/>
        <v/>
      </c>
      <c r="F926">
        <f>SUMIF($B$11:B926,"withdraw",$C$11:C926)-SUMIFS($C$11:C926,$B$11:B926,"deposit",$D$11:D926,"reinvestment")</f>
        <v>0</v>
      </c>
    </row>
    <row r="927" spans="1:6" ht="29.1" customHeight="1" x14ac:dyDescent="0.25">
      <c r="A927" s="128"/>
      <c r="B927" s="128"/>
      <c r="C927" s="128"/>
      <c r="D927" s="128"/>
      <c r="E927" s="126" t="str">
        <f t="shared" si="14"/>
        <v/>
      </c>
      <c r="F927">
        <f>SUMIF($B$11:B927,"withdraw",$C$11:C927)-SUMIFS($C$11:C927,$B$11:B927,"deposit",$D$11:D927,"reinvestment")</f>
        <v>0</v>
      </c>
    </row>
    <row r="928" spans="1:6" ht="29.1" customHeight="1" x14ac:dyDescent="0.25">
      <c r="A928" s="128"/>
      <c r="B928" s="128"/>
      <c r="C928" s="128"/>
      <c r="D928" s="128"/>
      <c r="E928" s="126" t="str">
        <f t="shared" si="14"/>
        <v/>
      </c>
      <c r="F928">
        <f>SUMIF($B$11:B928,"withdraw",$C$11:C928)-SUMIFS($C$11:C928,$B$11:B928,"deposit",$D$11:D928,"reinvestment")</f>
        <v>0</v>
      </c>
    </row>
    <row r="929" spans="1:6" ht="29.1" customHeight="1" x14ac:dyDescent="0.25">
      <c r="A929" s="128"/>
      <c r="B929" s="128"/>
      <c r="C929" s="128"/>
      <c r="D929" s="128"/>
      <c r="E929" s="126" t="str">
        <f t="shared" si="14"/>
        <v/>
      </c>
      <c r="F929">
        <f>SUMIF($B$11:B929,"withdraw",$C$11:C929)-SUMIFS($C$11:C929,$B$11:B929,"deposit",$D$11:D929,"reinvestment")</f>
        <v>0</v>
      </c>
    </row>
    <row r="930" spans="1:6" ht="29.1" customHeight="1" x14ac:dyDescent="0.25">
      <c r="A930" s="128"/>
      <c r="B930" s="128"/>
      <c r="C930" s="128"/>
      <c r="D930" s="128"/>
      <c r="E930" s="126" t="str">
        <f t="shared" si="14"/>
        <v/>
      </c>
      <c r="F930">
        <f>SUMIF($B$11:B930,"withdraw",$C$11:C930)-SUMIFS($C$11:C930,$B$11:B930,"deposit",$D$11:D930,"reinvestment")</f>
        <v>0</v>
      </c>
    </row>
    <row r="931" spans="1:6" ht="29.1" customHeight="1" x14ac:dyDescent="0.25">
      <c r="A931" s="128"/>
      <c r="B931" s="128"/>
      <c r="C931" s="128"/>
      <c r="D931" s="128"/>
      <c r="E931" s="126" t="str">
        <f t="shared" si="14"/>
        <v/>
      </c>
      <c r="F931">
        <f>SUMIF($B$11:B931,"withdraw",$C$11:C931)-SUMIFS($C$11:C931,$B$11:B931,"deposit",$D$11:D931,"reinvestment")</f>
        <v>0</v>
      </c>
    </row>
    <row r="932" spans="1:6" ht="29.1" customHeight="1" x14ac:dyDescent="0.25">
      <c r="A932" s="128"/>
      <c r="B932" s="128"/>
      <c r="C932" s="128"/>
      <c r="D932" s="128"/>
      <c r="E932" s="126" t="str">
        <f t="shared" si="14"/>
        <v/>
      </c>
      <c r="F932">
        <f>SUMIF($B$11:B932,"withdraw",$C$11:C932)-SUMIFS($C$11:C932,$B$11:B932,"deposit",$D$11:D932,"reinvestment")</f>
        <v>0</v>
      </c>
    </row>
    <row r="933" spans="1:6" ht="29.1" customHeight="1" x14ac:dyDescent="0.25">
      <c r="A933" s="128"/>
      <c r="B933" s="128"/>
      <c r="C933" s="128"/>
      <c r="D933" s="128"/>
      <c r="E933" s="126" t="str">
        <f t="shared" si="14"/>
        <v/>
      </c>
      <c r="F933">
        <f>SUMIF($B$11:B933,"withdraw",$C$11:C933)-SUMIFS($C$11:C933,$B$11:B933,"deposit",$D$11:D933,"reinvestment")</f>
        <v>0</v>
      </c>
    </row>
    <row r="934" spans="1:6" ht="29.1" customHeight="1" x14ac:dyDescent="0.25">
      <c r="A934" s="128"/>
      <c r="B934" s="128"/>
      <c r="C934" s="128"/>
      <c r="D934" s="128"/>
      <c r="E934" s="126" t="str">
        <f t="shared" si="14"/>
        <v/>
      </c>
      <c r="F934">
        <f>SUMIF($B$11:B934,"withdraw",$C$11:C934)-SUMIFS($C$11:C934,$B$11:B934,"deposit",$D$11:D934,"reinvestment")</f>
        <v>0</v>
      </c>
    </row>
    <row r="935" spans="1:6" ht="29.1" customHeight="1" x14ac:dyDescent="0.25">
      <c r="A935" s="128"/>
      <c r="B935" s="128"/>
      <c r="C935" s="128"/>
      <c r="D935" s="128"/>
      <c r="E935" s="126" t="str">
        <f t="shared" si="14"/>
        <v/>
      </c>
      <c r="F935">
        <f>SUMIF($B$11:B935,"withdraw",$C$11:C935)-SUMIFS($C$11:C935,$B$11:B935,"deposit",$D$11:D935,"reinvestment")</f>
        <v>0</v>
      </c>
    </row>
    <row r="936" spans="1:6" ht="29.1" customHeight="1" x14ac:dyDescent="0.25">
      <c r="A936" s="128"/>
      <c r="B936" s="128"/>
      <c r="C936" s="128"/>
      <c r="D936" s="128"/>
      <c r="E936" s="126" t="str">
        <f t="shared" si="14"/>
        <v/>
      </c>
      <c r="F936">
        <f>SUMIF($B$11:B936,"withdraw",$C$11:C936)-SUMIFS($C$11:C936,$B$11:B936,"deposit",$D$11:D936,"reinvestment")</f>
        <v>0</v>
      </c>
    </row>
    <row r="937" spans="1:6" ht="29.1" customHeight="1" x14ac:dyDescent="0.25">
      <c r="A937" s="128"/>
      <c r="B937" s="128"/>
      <c r="C937" s="128"/>
      <c r="D937" s="128"/>
      <c r="E937" s="126" t="str">
        <f t="shared" si="14"/>
        <v/>
      </c>
      <c r="F937">
        <f>SUMIF($B$11:B937,"withdraw",$C$11:C937)-SUMIFS($C$11:C937,$B$11:B937,"deposit",$D$11:D937,"reinvestment")</f>
        <v>0</v>
      </c>
    </row>
    <row r="938" spans="1:6" ht="29.1" customHeight="1" x14ac:dyDescent="0.25">
      <c r="A938" s="128"/>
      <c r="B938" s="128"/>
      <c r="C938" s="128"/>
      <c r="D938" s="128"/>
      <c r="E938" s="126" t="str">
        <f t="shared" si="14"/>
        <v/>
      </c>
      <c r="F938">
        <f>SUMIF($B$11:B938,"withdraw",$C$11:C938)-SUMIFS($C$11:C938,$B$11:B938,"deposit",$D$11:D938,"reinvestment")</f>
        <v>0</v>
      </c>
    </row>
    <row r="939" spans="1:6" ht="29.1" customHeight="1" x14ac:dyDescent="0.25">
      <c r="A939" s="128"/>
      <c r="B939" s="128"/>
      <c r="C939" s="128"/>
      <c r="D939" s="128"/>
      <c r="E939" s="126" t="str">
        <f t="shared" si="14"/>
        <v/>
      </c>
      <c r="F939">
        <f>SUMIF($B$11:B939,"withdraw",$C$11:C939)-SUMIFS($C$11:C939,$B$11:B939,"deposit",$D$11:D939,"reinvestment")</f>
        <v>0</v>
      </c>
    </row>
    <row r="940" spans="1:6" ht="29.1" customHeight="1" x14ac:dyDescent="0.25">
      <c r="A940" s="128"/>
      <c r="B940" s="128"/>
      <c r="C940" s="128"/>
      <c r="D940" s="128"/>
      <c r="E940" s="126" t="str">
        <f t="shared" si="14"/>
        <v/>
      </c>
      <c r="F940">
        <f>SUMIF($B$11:B940,"withdraw",$C$11:C940)-SUMIFS($C$11:C940,$B$11:B940,"deposit",$D$11:D940,"reinvestment")</f>
        <v>0</v>
      </c>
    </row>
    <row r="941" spans="1:6" ht="29.1" customHeight="1" x14ac:dyDescent="0.25">
      <c r="A941" s="128"/>
      <c r="B941" s="128"/>
      <c r="C941" s="128"/>
      <c r="D941" s="128"/>
      <c r="E941" s="126" t="str">
        <f t="shared" si="14"/>
        <v/>
      </c>
      <c r="F941">
        <f>SUMIF($B$11:B941,"withdraw",$C$11:C941)-SUMIFS($C$11:C941,$B$11:B941,"deposit",$D$11:D941,"reinvestment")</f>
        <v>0</v>
      </c>
    </row>
    <row r="942" spans="1:6" ht="29.1" customHeight="1" x14ac:dyDescent="0.25">
      <c r="A942" s="128"/>
      <c r="B942" s="128"/>
      <c r="C942" s="128"/>
      <c r="D942" s="128"/>
      <c r="E942" s="126" t="str">
        <f t="shared" si="14"/>
        <v/>
      </c>
      <c r="F942">
        <f>SUMIF($B$11:B942,"withdraw",$C$11:C942)-SUMIFS($C$11:C942,$B$11:B942,"deposit",$D$11:D942,"reinvestment")</f>
        <v>0</v>
      </c>
    </row>
    <row r="943" spans="1:6" ht="29.1" customHeight="1" x14ac:dyDescent="0.25">
      <c r="A943" s="128"/>
      <c r="B943" s="128"/>
      <c r="C943" s="128"/>
      <c r="D943" s="128"/>
      <c r="E943" s="126" t="str">
        <f t="shared" si="14"/>
        <v/>
      </c>
      <c r="F943">
        <f>SUMIF($B$11:B943,"withdraw",$C$11:C943)-SUMIFS($C$11:C943,$B$11:B943,"deposit",$D$11:D943,"reinvestment")</f>
        <v>0</v>
      </c>
    </row>
    <row r="944" spans="1:6" ht="29.1" customHeight="1" x14ac:dyDescent="0.25">
      <c r="A944" s="128"/>
      <c r="B944" s="128"/>
      <c r="C944" s="128"/>
      <c r="D944" s="128"/>
      <c r="E944" s="126" t="str">
        <f t="shared" si="14"/>
        <v/>
      </c>
      <c r="F944">
        <f>SUMIF($B$11:B944,"withdraw",$C$11:C944)-SUMIFS($C$11:C944,$B$11:B944,"deposit",$D$11:D944,"reinvestment")</f>
        <v>0</v>
      </c>
    </row>
    <row r="945" spans="1:6" ht="29.1" customHeight="1" x14ac:dyDescent="0.25">
      <c r="A945" s="128"/>
      <c r="B945" s="128"/>
      <c r="C945" s="128"/>
      <c r="D945" s="128"/>
      <c r="E945" s="126" t="str">
        <f t="shared" si="14"/>
        <v/>
      </c>
      <c r="F945">
        <f>SUMIF($B$11:B945,"withdraw",$C$11:C945)-SUMIFS($C$11:C945,$B$11:B945,"deposit",$D$11:D945,"reinvestment")</f>
        <v>0</v>
      </c>
    </row>
    <row r="946" spans="1:6" ht="29.1" customHeight="1" x14ac:dyDescent="0.25">
      <c r="A946" s="128"/>
      <c r="B946" s="128"/>
      <c r="C946" s="128"/>
      <c r="D946" s="128"/>
      <c r="E946" s="126" t="str">
        <f t="shared" si="14"/>
        <v/>
      </c>
      <c r="F946">
        <f>SUMIF($B$11:B946,"withdraw",$C$11:C946)-SUMIFS($C$11:C946,$B$11:B946,"deposit",$D$11:D946,"reinvestment")</f>
        <v>0</v>
      </c>
    </row>
    <row r="947" spans="1:6" ht="29.1" customHeight="1" x14ac:dyDescent="0.25">
      <c r="A947" s="128"/>
      <c r="B947" s="128"/>
      <c r="C947" s="128"/>
      <c r="D947" s="128"/>
      <c r="E947" s="126" t="str">
        <f t="shared" si="14"/>
        <v/>
      </c>
      <c r="F947">
        <f>SUMIF($B$11:B947,"withdraw",$C$11:C947)-SUMIFS($C$11:C947,$B$11:B947,"deposit",$D$11:D947,"reinvestment")</f>
        <v>0</v>
      </c>
    </row>
    <row r="948" spans="1:6" ht="29.1" customHeight="1" x14ac:dyDescent="0.25">
      <c r="A948" s="128"/>
      <c r="B948" s="128"/>
      <c r="C948" s="128"/>
      <c r="D948" s="128"/>
      <c r="E948" s="126" t="str">
        <f t="shared" si="14"/>
        <v/>
      </c>
      <c r="F948">
        <f>SUMIF($B$11:B948,"withdraw",$C$11:C948)-SUMIFS($C$11:C948,$B$11:B948,"deposit",$D$11:D948,"reinvestment")</f>
        <v>0</v>
      </c>
    </row>
    <row r="949" spans="1:6" ht="29.1" customHeight="1" x14ac:dyDescent="0.25">
      <c r="A949" s="128"/>
      <c r="B949" s="128"/>
      <c r="C949" s="128"/>
      <c r="D949" s="128"/>
      <c r="E949" s="126" t="str">
        <f t="shared" si="14"/>
        <v/>
      </c>
      <c r="F949">
        <f>SUMIF($B$11:B949,"withdraw",$C$11:C949)-SUMIFS($C$11:C949,$B$11:B949,"deposit",$D$11:D949,"reinvestment")</f>
        <v>0</v>
      </c>
    </row>
    <row r="950" spans="1:6" ht="29.1" customHeight="1" x14ac:dyDescent="0.25">
      <c r="A950" s="128"/>
      <c r="B950" s="128"/>
      <c r="C950" s="128"/>
      <c r="D950" s="128"/>
      <c r="E950" s="126" t="str">
        <f t="shared" si="14"/>
        <v/>
      </c>
      <c r="F950">
        <f>SUMIF($B$11:B950,"withdraw",$C$11:C950)-SUMIFS($C$11:C950,$B$11:B950,"deposit",$D$11:D950,"reinvestment")</f>
        <v>0</v>
      </c>
    </row>
    <row r="951" spans="1:6" ht="29.1" customHeight="1" x14ac:dyDescent="0.25">
      <c r="A951" s="128"/>
      <c r="B951" s="128"/>
      <c r="C951" s="128"/>
      <c r="D951" s="128"/>
      <c r="E951" s="126" t="str">
        <f t="shared" si="14"/>
        <v/>
      </c>
      <c r="F951">
        <f>SUMIF($B$11:B951,"withdraw",$C$11:C951)-SUMIFS($C$11:C951,$B$11:B951,"deposit",$D$11:D951,"reinvestment")</f>
        <v>0</v>
      </c>
    </row>
    <row r="952" spans="1:6" ht="29.1" customHeight="1" x14ac:dyDescent="0.25">
      <c r="A952" s="128"/>
      <c r="B952" s="128"/>
      <c r="C952" s="128"/>
      <c r="D952" s="128"/>
      <c r="E952" s="126" t="str">
        <f t="shared" si="14"/>
        <v/>
      </c>
      <c r="F952">
        <f>SUMIF($B$11:B952,"withdraw",$C$11:C952)-SUMIFS($C$11:C952,$B$11:B952,"deposit",$D$11:D952,"reinvestment")</f>
        <v>0</v>
      </c>
    </row>
    <row r="953" spans="1:6" ht="29.1" customHeight="1" x14ac:dyDescent="0.25">
      <c r="A953" s="128"/>
      <c r="B953" s="128"/>
      <c r="C953" s="128"/>
      <c r="D953" s="128"/>
      <c r="E953" s="126" t="str">
        <f t="shared" si="14"/>
        <v/>
      </c>
      <c r="F953">
        <f>SUMIF($B$11:B953,"withdraw",$C$11:C953)-SUMIFS($C$11:C953,$B$11:B953,"deposit",$D$11:D953,"reinvestment")</f>
        <v>0</v>
      </c>
    </row>
    <row r="954" spans="1:6" ht="29.1" customHeight="1" x14ac:dyDescent="0.25">
      <c r="A954" s="128"/>
      <c r="B954" s="128"/>
      <c r="C954" s="128"/>
      <c r="D954" s="128"/>
      <c r="E954" s="126" t="str">
        <f t="shared" si="14"/>
        <v/>
      </c>
      <c r="F954">
        <f>SUMIF($B$11:B954,"withdraw",$C$11:C954)-SUMIFS($C$11:C954,$B$11:B954,"deposit",$D$11:D954,"reinvestment")</f>
        <v>0</v>
      </c>
    </row>
    <row r="955" spans="1:6" ht="29.1" customHeight="1" x14ac:dyDescent="0.25">
      <c r="A955" s="128"/>
      <c r="B955" s="128"/>
      <c r="C955" s="128"/>
      <c r="D955" s="128"/>
      <c r="E955" s="126" t="str">
        <f t="shared" si="14"/>
        <v/>
      </c>
      <c r="F955">
        <f>SUMIF($B$11:B955,"withdraw",$C$11:C955)-SUMIFS($C$11:C955,$B$11:B955,"deposit",$D$11:D955,"reinvestment")</f>
        <v>0</v>
      </c>
    </row>
    <row r="956" spans="1:6" ht="29.1" customHeight="1" x14ac:dyDescent="0.25">
      <c r="A956" s="128"/>
      <c r="B956" s="128"/>
      <c r="C956" s="128"/>
      <c r="D956" s="128"/>
      <c r="E956" s="126" t="str">
        <f t="shared" si="14"/>
        <v/>
      </c>
      <c r="F956">
        <f>SUMIF($B$11:B956,"withdraw",$C$11:C956)-SUMIFS($C$11:C956,$B$11:B956,"deposit",$D$11:D956,"reinvestment")</f>
        <v>0</v>
      </c>
    </row>
    <row r="957" spans="1:6" ht="29.1" customHeight="1" x14ac:dyDescent="0.25">
      <c r="A957" s="128"/>
      <c r="B957" s="128"/>
      <c r="C957" s="128"/>
      <c r="D957" s="128"/>
      <c r="E957" s="126" t="str">
        <f t="shared" si="14"/>
        <v/>
      </c>
      <c r="F957">
        <f>SUMIF($B$11:B957,"withdraw",$C$11:C957)-SUMIFS($C$11:C957,$B$11:B957,"deposit",$D$11:D957,"reinvestment")</f>
        <v>0</v>
      </c>
    </row>
    <row r="958" spans="1:6" ht="29.1" customHeight="1" x14ac:dyDescent="0.25">
      <c r="A958" s="128"/>
      <c r="B958" s="128"/>
      <c r="C958" s="128"/>
      <c r="D958" s="128"/>
      <c r="E958" s="126" t="str">
        <f t="shared" si="14"/>
        <v/>
      </c>
      <c r="F958">
        <f>SUMIF($B$11:B958,"withdraw",$C$11:C958)-SUMIFS($C$11:C958,$B$11:B958,"deposit",$D$11:D958,"reinvestment")</f>
        <v>0</v>
      </c>
    </row>
    <row r="959" spans="1:6" ht="29.1" customHeight="1" x14ac:dyDescent="0.25">
      <c r="A959" s="128"/>
      <c r="B959" s="128"/>
      <c r="C959" s="128"/>
      <c r="D959" s="128"/>
      <c r="E959" s="126" t="str">
        <f t="shared" si="14"/>
        <v/>
      </c>
      <c r="F959">
        <f>SUMIF($B$11:B959,"withdraw",$C$11:C959)-SUMIFS($C$11:C959,$B$11:B959,"deposit",$D$11:D959,"reinvestment")</f>
        <v>0</v>
      </c>
    </row>
    <row r="960" spans="1:6" ht="29.1" customHeight="1" x14ac:dyDescent="0.25">
      <c r="A960" s="128"/>
      <c r="B960" s="128"/>
      <c r="C960" s="128"/>
      <c r="D960" s="128"/>
      <c r="E960" s="126" t="str">
        <f t="shared" si="14"/>
        <v/>
      </c>
      <c r="F960">
        <f>SUMIF($B$11:B960,"withdraw",$C$11:C960)-SUMIFS($C$11:C960,$B$11:B960,"deposit",$D$11:D960,"reinvestment")</f>
        <v>0</v>
      </c>
    </row>
    <row r="961" spans="1:6" ht="29.1" customHeight="1" x14ac:dyDescent="0.25">
      <c r="A961" s="128"/>
      <c r="B961" s="128"/>
      <c r="C961" s="128"/>
      <c r="D961" s="128"/>
      <c r="E961" s="126" t="str">
        <f t="shared" si="14"/>
        <v/>
      </c>
      <c r="F961">
        <f>SUMIF($B$11:B961,"withdraw",$C$11:C961)-SUMIFS($C$11:C961,$B$11:B961,"deposit",$D$11:D961,"reinvestment")</f>
        <v>0</v>
      </c>
    </row>
    <row r="962" spans="1:6" ht="29.1" customHeight="1" x14ac:dyDescent="0.25">
      <c r="A962" s="128"/>
      <c r="B962" s="128"/>
      <c r="C962" s="128"/>
      <c r="D962" s="128"/>
      <c r="E962" s="126" t="str">
        <f t="shared" si="14"/>
        <v/>
      </c>
      <c r="F962">
        <f>SUMIF($B$11:B962,"withdraw",$C$11:C962)-SUMIFS($C$11:C962,$B$11:B962,"deposit",$D$11:D962,"reinvestment")</f>
        <v>0</v>
      </c>
    </row>
    <row r="963" spans="1:6" ht="29.1" customHeight="1" x14ac:dyDescent="0.25">
      <c r="A963" s="128"/>
      <c r="B963" s="128"/>
      <c r="C963" s="128"/>
      <c r="D963" s="128"/>
      <c r="E963" s="126" t="str">
        <f t="shared" si="14"/>
        <v/>
      </c>
      <c r="F963">
        <f>SUMIF($B$11:B963,"withdraw",$C$11:C963)-SUMIFS($C$11:C963,$B$11:B963,"deposit",$D$11:D963,"reinvestment")</f>
        <v>0</v>
      </c>
    </row>
    <row r="964" spans="1:6" ht="29.1" customHeight="1" x14ac:dyDescent="0.25">
      <c r="A964" s="128"/>
      <c r="B964" s="128"/>
      <c r="C964" s="128"/>
      <c r="D964" s="128"/>
      <c r="E964" s="126" t="str">
        <f t="shared" si="14"/>
        <v/>
      </c>
      <c r="F964">
        <f>SUMIF($B$11:B964,"withdraw",$C$11:C964)-SUMIFS($C$11:C964,$B$11:B964,"deposit",$D$11:D964,"reinvestment")</f>
        <v>0</v>
      </c>
    </row>
    <row r="965" spans="1:6" ht="29.1" customHeight="1" x14ac:dyDescent="0.25">
      <c r="A965" s="128"/>
      <c r="B965" s="128"/>
      <c r="C965" s="128"/>
      <c r="D965" s="128"/>
      <c r="E965" s="126" t="str">
        <f t="shared" si="14"/>
        <v/>
      </c>
      <c r="F965">
        <f>SUMIF($B$11:B965,"withdraw",$C$11:C965)-SUMIFS($C$11:C965,$B$11:B965,"deposit",$D$11:D965,"reinvestment")</f>
        <v>0</v>
      </c>
    </row>
    <row r="966" spans="1:6" ht="29.1" customHeight="1" x14ac:dyDescent="0.25">
      <c r="A966" s="128"/>
      <c r="B966" s="128"/>
      <c r="C966" s="128"/>
      <c r="D966" s="128"/>
      <c r="E966" s="126" t="str">
        <f t="shared" si="14"/>
        <v/>
      </c>
      <c r="F966">
        <f>SUMIF($B$11:B966,"withdraw",$C$11:C966)-SUMIFS($C$11:C966,$B$11:B966,"deposit",$D$11:D966,"reinvestment")</f>
        <v>0</v>
      </c>
    </row>
    <row r="967" spans="1:6" ht="29.1" customHeight="1" x14ac:dyDescent="0.25">
      <c r="A967" s="128"/>
      <c r="B967" s="128"/>
      <c r="C967" s="128"/>
      <c r="D967" s="128"/>
      <c r="E967" s="126" t="str">
        <f t="shared" si="14"/>
        <v/>
      </c>
      <c r="F967">
        <f>SUMIF($B$11:B967,"withdraw",$C$11:C967)-SUMIFS($C$11:C967,$B$11:B967,"deposit",$D$11:D967,"reinvestment")</f>
        <v>0</v>
      </c>
    </row>
    <row r="968" spans="1:6" ht="29.1" customHeight="1" x14ac:dyDescent="0.25">
      <c r="A968" s="128"/>
      <c r="B968" s="128"/>
      <c r="C968" s="128"/>
      <c r="D968" s="128"/>
      <c r="E968" s="126" t="str">
        <f t="shared" si="14"/>
        <v/>
      </c>
      <c r="F968">
        <f>SUMIF($B$11:B968,"withdraw",$C$11:C968)-SUMIFS($C$11:C968,$B$11:B968,"deposit",$D$11:D968,"reinvestment")</f>
        <v>0</v>
      </c>
    </row>
    <row r="969" spans="1:6" ht="29.1" customHeight="1" x14ac:dyDescent="0.25">
      <c r="A969" s="128"/>
      <c r="B969" s="128"/>
      <c r="C969" s="128"/>
      <c r="D969" s="128"/>
      <c r="E969" s="126" t="str">
        <f t="shared" si="14"/>
        <v/>
      </c>
      <c r="F969">
        <f>SUMIF($B$11:B969,"withdraw",$C$11:C969)-SUMIFS($C$11:C969,$B$11:B969,"deposit",$D$11:D969,"reinvestment")</f>
        <v>0</v>
      </c>
    </row>
    <row r="970" spans="1:6" ht="29.1" customHeight="1" x14ac:dyDescent="0.25">
      <c r="A970" s="128"/>
      <c r="B970" s="128"/>
      <c r="C970" s="128"/>
      <c r="D970" s="128"/>
      <c r="E970" s="126" t="str">
        <f t="shared" si="14"/>
        <v/>
      </c>
      <c r="F970">
        <f>SUMIF($B$11:B970,"withdraw",$C$11:C970)-SUMIFS($C$11:C970,$B$11:B970,"deposit",$D$11:D970,"reinvestment")</f>
        <v>0</v>
      </c>
    </row>
    <row r="971" spans="1:6" ht="29.1" customHeight="1" x14ac:dyDescent="0.25">
      <c r="A971" s="128"/>
      <c r="B971" s="128"/>
      <c r="C971" s="128"/>
      <c r="D971" s="128"/>
      <c r="E971" s="126" t="str">
        <f t="shared" si="14"/>
        <v/>
      </c>
      <c r="F971">
        <f>SUMIF($B$11:B971,"withdraw",$C$11:C971)-SUMIFS($C$11:C971,$B$11:B971,"deposit",$D$11:D971,"reinvestment")</f>
        <v>0</v>
      </c>
    </row>
    <row r="972" spans="1:6" ht="29.1" customHeight="1" x14ac:dyDescent="0.25">
      <c r="A972" s="128"/>
      <c r="B972" s="128"/>
      <c r="C972" s="128"/>
      <c r="D972" s="128"/>
      <c r="E972" s="126" t="str">
        <f t="shared" si="14"/>
        <v/>
      </c>
      <c r="F972">
        <f>SUMIF($B$11:B972,"withdraw",$C$11:C972)-SUMIFS($C$11:C972,$B$11:B972,"deposit",$D$11:D972,"reinvestment")</f>
        <v>0</v>
      </c>
    </row>
    <row r="973" spans="1:6" ht="29.1" customHeight="1" x14ac:dyDescent="0.25">
      <c r="A973" s="128"/>
      <c r="B973" s="128"/>
      <c r="C973" s="128"/>
      <c r="D973" s="128"/>
      <c r="E973" s="126" t="str">
        <f t="shared" ref="E973:E1036" si="15">IF(AND(C973&gt;F972,D973="reinvestment"),"You cannot reinvest more than is withdrawn and available.","")</f>
        <v/>
      </c>
      <c r="F973">
        <f>SUMIF($B$11:B973,"withdraw",$C$11:C973)-SUMIFS($C$11:C973,$B$11:B973,"deposit",$D$11:D973,"reinvestment")</f>
        <v>0</v>
      </c>
    </row>
    <row r="974" spans="1:6" ht="29.1" customHeight="1" x14ac:dyDescent="0.25">
      <c r="A974" s="128"/>
      <c r="B974" s="128"/>
      <c r="C974" s="128"/>
      <c r="D974" s="128"/>
      <c r="E974" s="126" t="str">
        <f t="shared" si="15"/>
        <v/>
      </c>
      <c r="F974">
        <f>SUMIF($B$11:B974,"withdraw",$C$11:C974)-SUMIFS($C$11:C974,$B$11:B974,"deposit",$D$11:D974,"reinvestment")</f>
        <v>0</v>
      </c>
    </row>
    <row r="975" spans="1:6" ht="29.1" customHeight="1" x14ac:dyDescent="0.25">
      <c r="A975" s="128"/>
      <c r="B975" s="128"/>
      <c r="C975" s="128"/>
      <c r="D975" s="128"/>
      <c r="E975" s="126" t="str">
        <f t="shared" si="15"/>
        <v/>
      </c>
      <c r="F975">
        <f>SUMIF($B$11:B975,"withdraw",$C$11:C975)-SUMIFS($C$11:C975,$B$11:B975,"deposit",$D$11:D975,"reinvestment")</f>
        <v>0</v>
      </c>
    </row>
    <row r="976" spans="1:6" ht="29.1" customHeight="1" x14ac:dyDescent="0.25">
      <c r="A976" s="128"/>
      <c r="B976" s="128"/>
      <c r="C976" s="128"/>
      <c r="D976" s="128"/>
      <c r="E976" s="126" t="str">
        <f t="shared" si="15"/>
        <v/>
      </c>
      <c r="F976">
        <f>SUMIF($B$11:B976,"withdraw",$C$11:C976)-SUMIFS($C$11:C976,$B$11:B976,"deposit",$D$11:D976,"reinvestment")</f>
        <v>0</v>
      </c>
    </row>
    <row r="977" spans="1:6" ht="29.1" customHeight="1" x14ac:dyDescent="0.25">
      <c r="A977" s="128"/>
      <c r="B977" s="128"/>
      <c r="C977" s="128"/>
      <c r="D977" s="128"/>
      <c r="E977" s="126" t="str">
        <f t="shared" si="15"/>
        <v/>
      </c>
      <c r="F977">
        <f>SUMIF($B$11:B977,"withdraw",$C$11:C977)-SUMIFS($C$11:C977,$B$11:B977,"deposit",$D$11:D977,"reinvestment")</f>
        <v>0</v>
      </c>
    </row>
    <row r="978" spans="1:6" ht="29.1" customHeight="1" x14ac:dyDescent="0.25">
      <c r="A978" s="128"/>
      <c r="B978" s="128"/>
      <c r="C978" s="128"/>
      <c r="D978" s="128"/>
      <c r="E978" s="126" t="str">
        <f t="shared" si="15"/>
        <v/>
      </c>
      <c r="F978">
        <f>SUMIF($B$11:B978,"withdraw",$C$11:C978)-SUMIFS($C$11:C978,$B$11:B978,"deposit",$D$11:D978,"reinvestment")</f>
        <v>0</v>
      </c>
    </row>
    <row r="979" spans="1:6" ht="29.1" customHeight="1" x14ac:dyDescent="0.25">
      <c r="A979" s="128"/>
      <c r="B979" s="128"/>
      <c r="C979" s="128"/>
      <c r="D979" s="128"/>
      <c r="E979" s="126" t="str">
        <f t="shared" si="15"/>
        <v/>
      </c>
      <c r="F979">
        <f>SUMIF($B$11:B979,"withdraw",$C$11:C979)-SUMIFS($C$11:C979,$B$11:B979,"deposit",$D$11:D979,"reinvestment")</f>
        <v>0</v>
      </c>
    </row>
    <row r="980" spans="1:6" ht="29.1" customHeight="1" x14ac:dyDescent="0.25">
      <c r="A980" s="128"/>
      <c r="B980" s="128"/>
      <c r="C980" s="128"/>
      <c r="D980" s="128"/>
      <c r="E980" s="126" t="str">
        <f t="shared" si="15"/>
        <v/>
      </c>
      <c r="F980">
        <f>SUMIF($B$11:B980,"withdraw",$C$11:C980)-SUMIFS($C$11:C980,$B$11:B980,"deposit",$D$11:D980,"reinvestment")</f>
        <v>0</v>
      </c>
    </row>
    <row r="981" spans="1:6" ht="29.1" customHeight="1" x14ac:dyDescent="0.25">
      <c r="A981" s="128"/>
      <c r="B981" s="128"/>
      <c r="C981" s="128"/>
      <c r="D981" s="128"/>
      <c r="E981" s="126" t="str">
        <f t="shared" si="15"/>
        <v/>
      </c>
      <c r="F981">
        <f>SUMIF($B$11:B981,"withdraw",$C$11:C981)-SUMIFS($C$11:C981,$B$11:B981,"deposit",$D$11:D981,"reinvestment")</f>
        <v>0</v>
      </c>
    </row>
    <row r="982" spans="1:6" ht="29.1" customHeight="1" x14ac:dyDescent="0.25">
      <c r="A982" s="128"/>
      <c r="B982" s="128"/>
      <c r="C982" s="128"/>
      <c r="D982" s="128"/>
      <c r="E982" s="126" t="str">
        <f t="shared" si="15"/>
        <v/>
      </c>
      <c r="F982">
        <f>SUMIF($B$11:B982,"withdraw",$C$11:C982)-SUMIFS($C$11:C982,$B$11:B982,"deposit",$D$11:D982,"reinvestment")</f>
        <v>0</v>
      </c>
    </row>
    <row r="983" spans="1:6" ht="29.1" customHeight="1" x14ac:dyDescent="0.25">
      <c r="A983" s="128"/>
      <c r="B983" s="128"/>
      <c r="C983" s="128"/>
      <c r="D983" s="128"/>
      <c r="E983" s="126" t="str">
        <f t="shared" si="15"/>
        <v/>
      </c>
      <c r="F983">
        <f>SUMIF($B$11:B983,"withdraw",$C$11:C983)-SUMIFS($C$11:C983,$B$11:B983,"deposit",$D$11:D983,"reinvestment")</f>
        <v>0</v>
      </c>
    </row>
    <row r="984" spans="1:6" ht="29.1" customHeight="1" x14ac:dyDescent="0.25">
      <c r="A984" s="128"/>
      <c r="B984" s="128"/>
      <c r="C984" s="128"/>
      <c r="D984" s="128"/>
      <c r="E984" s="126" t="str">
        <f t="shared" si="15"/>
        <v/>
      </c>
      <c r="F984">
        <f>SUMIF($B$11:B984,"withdraw",$C$11:C984)-SUMIFS($C$11:C984,$B$11:B984,"deposit",$D$11:D984,"reinvestment")</f>
        <v>0</v>
      </c>
    </row>
    <row r="985" spans="1:6" ht="29.1" customHeight="1" x14ac:dyDescent="0.25">
      <c r="A985" s="128"/>
      <c r="B985" s="128"/>
      <c r="C985" s="128"/>
      <c r="D985" s="128"/>
      <c r="E985" s="126" t="str">
        <f t="shared" si="15"/>
        <v/>
      </c>
      <c r="F985">
        <f>SUMIF($B$11:B985,"withdraw",$C$11:C985)-SUMIFS($C$11:C985,$B$11:B985,"deposit",$D$11:D985,"reinvestment")</f>
        <v>0</v>
      </c>
    </row>
    <row r="986" spans="1:6" ht="29.1" customHeight="1" x14ac:dyDescent="0.25">
      <c r="A986" s="128"/>
      <c r="B986" s="128"/>
      <c r="C986" s="128"/>
      <c r="D986" s="128"/>
      <c r="E986" s="126" t="str">
        <f t="shared" si="15"/>
        <v/>
      </c>
      <c r="F986">
        <f>SUMIF($B$11:B986,"withdraw",$C$11:C986)-SUMIFS($C$11:C986,$B$11:B986,"deposit",$D$11:D986,"reinvestment")</f>
        <v>0</v>
      </c>
    </row>
    <row r="987" spans="1:6" ht="29.1" customHeight="1" x14ac:dyDescent="0.25">
      <c r="A987" s="128"/>
      <c r="B987" s="128"/>
      <c r="C987" s="128"/>
      <c r="D987" s="128"/>
      <c r="E987" s="126" t="str">
        <f t="shared" si="15"/>
        <v/>
      </c>
      <c r="F987">
        <f>SUMIF($B$11:B987,"withdraw",$C$11:C987)-SUMIFS($C$11:C987,$B$11:B987,"deposit",$D$11:D987,"reinvestment")</f>
        <v>0</v>
      </c>
    </row>
    <row r="988" spans="1:6" ht="29.1" customHeight="1" x14ac:dyDescent="0.25">
      <c r="A988" s="128"/>
      <c r="B988" s="128"/>
      <c r="C988" s="128"/>
      <c r="D988" s="128"/>
      <c r="E988" s="126" t="str">
        <f t="shared" si="15"/>
        <v/>
      </c>
      <c r="F988">
        <f>SUMIF($B$11:B988,"withdraw",$C$11:C988)-SUMIFS($C$11:C988,$B$11:B988,"deposit",$D$11:D988,"reinvestment")</f>
        <v>0</v>
      </c>
    </row>
    <row r="989" spans="1:6" ht="29.1" customHeight="1" x14ac:dyDescent="0.25">
      <c r="A989" s="128"/>
      <c r="B989" s="128"/>
      <c r="C989" s="128"/>
      <c r="D989" s="128"/>
      <c r="E989" s="126" t="str">
        <f t="shared" si="15"/>
        <v/>
      </c>
      <c r="F989">
        <f>SUMIF($B$11:B989,"withdraw",$C$11:C989)-SUMIFS($C$11:C989,$B$11:B989,"deposit",$D$11:D989,"reinvestment")</f>
        <v>0</v>
      </c>
    </row>
    <row r="990" spans="1:6" ht="29.1" customHeight="1" x14ac:dyDescent="0.25">
      <c r="A990" s="128"/>
      <c r="B990" s="128"/>
      <c r="C990" s="128"/>
      <c r="D990" s="128"/>
      <c r="E990" s="126" t="str">
        <f t="shared" si="15"/>
        <v/>
      </c>
      <c r="F990">
        <f>SUMIF($B$11:B990,"withdraw",$C$11:C990)-SUMIFS($C$11:C990,$B$11:B990,"deposit",$D$11:D990,"reinvestment")</f>
        <v>0</v>
      </c>
    </row>
    <row r="991" spans="1:6" ht="29.1" customHeight="1" x14ac:dyDescent="0.25">
      <c r="A991" s="128"/>
      <c r="B991" s="128"/>
      <c r="C991" s="128"/>
      <c r="D991" s="128"/>
      <c r="E991" s="126" t="str">
        <f t="shared" si="15"/>
        <v/>
      </c>
      <c r="F991">
        <f>SUMIF($B$11:B991,"withdraw",$C$11:C991)-SUMIFS($C$11:C991,$B$11:B991,"deposit",$D$11:D991,"reinvestment")</f>
        <v>0</v>
      </c>
    </row>
    <row r="992" spans="1:6" ht="29.1" customHeight="1" x14ac:dyDescent="0.25">
      <c r="A992" s="128"/>
      <c r="B992" s="128"/>
      <c r="C992" s="128"/>
      <c r="D992" s="128"/>
      <c r="E992" s="126" t="str">
        <f t="shared" si="15"/>
        <v/>
      </c>
      <c r="F992">
        <f>SUMIF($B$11:B992,"withdraw",$C$11:C992)-SUMIFS($C$11:C992,$B$11:B992,"deposit",$D$11:D992,"reinvestment")</f>
        <v>0</v>
      </c>
    </row>
    <row r="993" spans="1:6" ht="29.1" customHeight="1" x14ac:dyDescent="0.25">
      <c r="A993" s="128"/>
      <c r="B993" s="128"/>
      <c r="C993" s="128"/>
      <c r="D993" s="128"/>
      <c r="E993" s="126" t="str">
        <f t="shared" si="15"/>
        <v/>
      </c>
      <c r="F993">
        <f>SUMIF($B$11:B993,"withdraw",$C$11:C993)-SUMIFS($C$11:C993,$B$11:B993,"deposit",$D$11:D993,"reinvestment")</f>
        <v>0</v>
      </c>
    </row>
    <row r="994" spans="1:6" ht="29.1" customHeight="1" x14ac:dyDescent="0.25">
      <c r="A994" s="128"/>
      <c r="B994" s="128"/>
      <c r="C994" s="128"/>
      <c r="D994" s="128"/>
      <c r="E994" s="126" t="str">
        <f t="shared" si="15"/>
        <v/>
      </c>
      <c r="F994">
        <f>SUMIF($B$11:B994,"withdraw",$C$11:C994)-SUMIFS($C$11:C994,$B$11:B994,"deposit",$D$11:D994,"reinvestment")</f>
        <v>0</v>
      </c>
    </row>
    <row r="995" spans="1:6" ht="29.1" customHeight="1" x14ac:dyDescent="0.25">
      <c r="A995" s="128"/>
      <c r="B995" s="128"/>
      <c r="C995" s="128"/>
      <c r="D995" s="128"/>
      <c r="E995" s="126" t="str">
        <f t="shared" si="15"/>
        <v/>
      </c>
      <c r="F995">
        <f>SUMIF($B$11:B995,"withdraw",$C$11:C995)-SUMIFS($C$11:C995,$B$11:B995,"deposit",$D$11:D995,"reinvestment")</f>
        <v>0</v>
      </c>
    </row>
    <row r="996" spans="1:6" ht="29.1" customHeight="1" x14ac:dyDescent="0.25">
      <c r="A996" s="128"/>
      <c r="B996" s="128"/>
      <c r="C996" s="128"/>
      <c r="D996" s="128"/>
      <c r="E996" s="126" t="str">
        <f t="shared" si="15"/>
        <v/>
      </c>
      <c r="F996">
        <f>SUMIF($B$11:B996,"withdraw",$C$11:C996)-SUMIFS($C$11:C996,$B$11:B996,"deposit",$D$11:D996,"reinvestment")</f>
        <v>0</v>
      </c>
    </row>
    <row r="997" spans="1:6" ht="29.1" customHeight="1" x14ac:dyDescent="0.25">
      <c r="A997" s="128"/>
      <c r="B997" s="128"/>
      <c r="C997" s="128"/>
      <c r="D997" s="128"/>
      <c r="E997" s="126" t="str">
        <f t="shared" si="15"/>
        <v/>
      </c>
      <c r="F997">
        <f>SUMIF($B$11:B997,"withdraw",$C$11:C997)-SUMIFS($C$11:C997,$B$11:B997,"deposit",$D$11:D997,"reinvestment")</f>
        <v>0</v>
      </c>
    </row>
    <row r="998" spans="1:6" ht="29.1" customHeight="1" x14ac:dyDescent="0.25">
      <c r="A998" s="128"/>
      <c r="B998" s="128"/>
      <c r="C998" s="128"/>
      <c r="D998" s="128"/>
      <c r="E998" s="126" t="str">
        <f t="shared" si="15"/>
        <v/>
      </c>
      <c r="F998">
        <f>SUMIF($B$11:B998,"withdraw",$C$11:C998)-SUMIFS($C$11:C998,$B$11:B998,"deposit",$D$11:D998,"reinvestment")</f>
        <v>0</v>
      </c>
    </row>
    <row r="999" spans="1:6" ht="29.1" customHeight="1" x14ac:dyDescent="0.25">
      <c r="A999" s="128"/>
      <c r="B999" s="128"/>
      <c r="C999" s="128"/>
      <c r="D999" s="128"/>
      <c r="E999" s="126" t="str">
        <f t="shared" si="15"/>
        <v/>
      </c>
      <c r="F999">
        <f>SUMIF($B$11:B999,"withdraw",$C$11:C999)-SUMIFS($C$11:C999,$B$11:B999,"deposit",$D$11:D999,"reinvestment")</f>
        <v>0</v>
      </c>
    </row>
    <row r="1000" spans="1:6" ht="29.1" customHeight="1" x14ac:dyDescent="0.25">
      <c r="A1000" s="128"/>
      <c r="B1000" s="128"/>
      <c r="C1000" s="128"/>
      <c r="D1000" s="128"/>
      <c r="E1000" s="126" t="str">
        <f t="shared" si="15"/>
        <v/>
      </c>
      <c r="F1000">
        <f>SUMIF($B$11:B1000,"withdraw",$C$11:C1000)-SUMIFS($C$11:C1000,$B$11:B1000,"deposit",$D$11:D1000,"reinvestment")</f>
        <v>0</v>
      </c>
    </row>
    <row r="1001" spans="1:6" ht="29.1" customHeight="1" x14ac:dyDescent="0.25">
      <c r="A1001" s="128"/>
      <c r="B1001" s="128"/>
      <c r="C1001" s="128"/>
      <c r="D1001" s="128"/>
      <c r="E1001" s="126" t="str">
        <f t="shared" si="15"/>
        <v/>
      </c>
      <c r="F1001">
        <f>SUMIF($B$11:B1001,"withdraw",$C$11:C1001)-SUMIFS($C$11:C1001,$B$11:B1001,"deposit",$D$11:D1001,"reinvestment")</f>
        <v>0</v>
      </c>
    </row>
    <row r="1002" spans="1:6" ht="29.1" customHeight="1" x14ac:dyDescent="0.25">
      <c r="A1002" s="128"/>
      <c r="B1002" s="128"/>
      <c r="C1002" s="128"/>
      <c r="D1002" s="128"/>
      <c r="E1002" s="126" t="str">
        <f t="shared" si="15"/>
        <v/>
      </c>
      <c r="F1002">
        <f>SUMIF($B$11:B1002,"withdraw",$C$11:C1002)-SUMIFS($C$11:C1002,$B$11:B1002,"deposit",$D$11:D1002,"reinvestment")</f>
        <v>0</v>
      </c>
    </row>
    <row r="1003" spans="1:6" ht="29.1" customHeight="1" x14ac:dyDescent="0.25">
      <c r="A1003" s="128"/>
      <c r="B1003" s="128"/>
      <c r="C1003" s="128"/>
      <c r="D1003" s="128"/>
      <c r="E1003" s="126" t="str">
        <f t="shared" si="15"/>
        <v/>
      </c>
      <c r="F1003">
        <f>SUMIF($B$11:B1003,"withdraw",$C$11:C1003)-SUMIFS($C$11:C1003,$B$11:B1003,"deposit",$D$11:D1003,"reinvestment")</f>
        <v>0</v>
      </c>
    </row>
    <row r="1004" spans="1:6" ht="29.1" customHeight="1" x14ac:dyDescent="0.25">
      <c r="A1004" s="128"/>
      <c r="B1004" s="128"/>
      <c r="C1004" s="128"/>
      <c r="D1004" s="128"/>
      <c r="E1004" s="126" t="str">
        <f t="shared" si="15"/>
        <v/>
      </c>
      <c r="F1004">
        <f>SUMIF($B$11:B1004,"withdraw",$C$11:C1004)-SUMIFS($C$11:C1004,$B$11:B1004,"deposit",$D$11:D1004,"reinvestment")</f>
        <v>0</v>
      </c>
    </row>
    <row r="1005" spans="1:6" ht="29.1" customHeight="1" x14ac:dyDescent="0.25">
      <c r="A1005" s="128"/>
      <c r="B1005" s="128"/>
      <c r="C1005" s="128"/>
      <c r="D1005" s="128"/>
      <c r="E1005" s="126" t="str">
        <f t="shared" si="15"/>
        <v/>
      </c>
      <c r="F1005">
        <f>SUMIF($B$11:B1005,"withdraw",$C$11:C1005)-SUMIFS($C$11:C1005,$B$11:B1005,"deposit",$D$11:D1005,"reinvestment")</f>
        <v>0</v>
      </c>
    </row>
    <row r="1006" spans="1:6" ht="29.1" customHeight="1" x14ac:dyDescent="0.25">
      <c r="A1006" s="128"/>
      <c r="B1006" s="128"/>
      <c r="C1006" s="128"/>
      <c r="D1006" s="128"/>
      <c r="E1006" s="126" t="str">
        <f t="shared" si="15"/>
        <v/>
      </c>
      <c r="F1006">
        <f>SUMIF($B$11:B1006,"withdraw",$C$11:C1006)-SUMIFS($C$11:C1006,$B$11:B1006,"deposit",$D$11:D1006,"reinvestment")</f>
        <v>0</v>
      </c>
    </row>
    <row r="1007" spans="1:6" ht="29.1" customHeight="1" x14ac:dyDescent="0.25">
      <c r="A1007" s="128"/>
      <c r="B1007" s="128"/>
      <c r="C1007" s="128"/>
      <c r="D1007" s="128"/>
      <c r="E1007" s="126" t="str">
        <f t="shared" si="15"/>
        <v/>
      </c>
      <c r="F1007">
        <f>SUMIF($B$11:B1007,"withdraw",$C$11:C1007)-SUMIFS($C$11:C1007,$B$11:B1007,"deposit",$D$11:D1007,"reinvestment")</f>
        <v>0</v>
      </c>
    </row>
    <row r="1008" spans="1:6" ht="29.1" customHeight="1" x14ac:dyDescent="0.25">
      <c r="A1008" s="128"/>
      <c r="B1008" s="128"/>
      <c r="C1008" s="128"/>
      <c r="D1008" s="128"/>
      <c r="E1008" s="126" t="str">
        <f t="shared" si="15"/>
        <v/>
      </c>
      <c r="F1008">
        <f>SUMIF($B$11:B1008,"withdraw",$C$11:C1008)-SUMIFS($C$11:C1008,$B$11:B1008,"deposit",$D$11:D1008,"reinvestment")</f>
        <v>0</v>
      </c>
    </row>
    <row r="1009" spans="1:6" ht="29.1" customHeight="1" x14ac:dyDescent="0.25">
      <c r="A1009" s="128"/>
      <c r="B1009" s="128"/>
      <c r="C1009" s="128"/>
      <c r="D1009" s="128"/>
      <c r="E1009" s="126" t="str">
        <f t="shared" si="15"/>
        <v/>
      </c>
      <c r="F1009">
        <f>SUMIF($B$11:B1009,"withdraw",$C$11:C1009)-SUMIFS($C$11:C1009,$B$11:B1009,"deposit",$D$11:D1009,"reinvestment")</f>
        <v>0</v>
      </c>
    </row>
    <row r="1010" spans="1:6" ht="29.1" customHeight="1" x14ac:dyDescent="0.25">
      <c r="A1010" s="128"/>
      <c r="B1010" s="128"/>
      <c r="C1010" s="128"/>
      <c r="D1010" s="128"/>
      <c r="E1010" s="126" t="str">
        <f t="shared" si="15"/>
        <v/>
      </c>
      <c r="F1010">
        <f>SUMIF($B$11:B1010,"withdraw",$C$11:C1010)-SUMIFS($C$11:C1010,$B$11:B1010,"deposit",$D$11:D1010,"reinvestment")</f>
        <v>0</v>
      </c>
    </row>
    <row r="1011" spans="1:6" ht="29.1" customHeight="1" x14ac:dyDescent="0.25">
      <c r="A1011" s="128"/>
      <c r="B1011" s="128"/>
      <c r="C1011" s="128"/>
      <c r="D1011" s="128"/>
      <c r="E1011" s="126" t="str">
        <f t="shared" si="15"/>
        <v/>
      </c>
      <c r="F1011">
        <f>SUMIF($B$11:B1011,"withdraw",$C$11:C1011)-SUMIFS($C$11:C1011,$B$11:B1011,"deposit",$D$11:D1011,"reinvestment")</f>
        <v>0</v>
      </c>
    </row>
    <row r="1012" spans="1:6" ht="29.1" customHeight="1" x14ac:dyDescent="0.25">
      <c r="A1012" s="128"/>
      <c r="B1012" s="128"/>
      <c r="C1012" s="128"/>
      <c r="D1012" s="128"/>
      <c r="E1012" s="126" t="str">
        <f t="shared" si="15"/>
        <v/>
      </c>
      <c r="F1012">
        <f>SUMIF($B$11:B1012,"withdraw",$C$11:C1012)-SUMIFS($C$11:C1012,$B$11:B1012,"deposit",$D$11:D1012,"reinvestment")</f>
        <v>0</v>
      </c>
    </row>
    <row r="1013" spans="1:6" ht="29.1" customHeight="1" x14ac:dyDescent="0.25">
      <c r="A1013" s="128"/>
      <c r="B1013" s="128"/>
      <c r="C1013" s="128"/>
      <c r="D1013" s="128"/>
      <c r="E1013" s="126" t="str">
        <f t="shared" si="15"/>
        <v/>
      </c>
      <c r="F1013">
        <f>SUMIF($B$11:B1013,"withdraw",$C$11:C1013)-SUMIFS($C$11:C1013,$B$11:B1013,"deposit",$D$11:D1013,"reinvestment")</f>
        <v>0</v>
      </c>
    </row>
    <row r="1014" spans="1:6" ht="29.1" customHeight="1" x14ac:dyDescent="0.25">
      <c r="A1014" s="128"/>
      <c r="B1014" s="128"/>
      <c r="C1014" s="128"/>
      <c r="D1014" s="128"/>
      <c r="E1014" s="126" t="str">
        <f t="shared" si="15"/>
        <v/>
      </c>
      <c r="F1014">
        <f>SUMIF($B$11:B1014,"withdraw",$C$11:C1014)-SUMIFS($C$11:C1014,$B$11:B1014,"deposit",$D$11:D1014,"reinvestment")</f>
        <v>0</v>
      </c>
    </row>
    <row r="1015" spans="1:6" ht="29.1" customHeight="1" x14ac:dyDescent="0.25">
      <c r="A1015" s="128"/>
      <c r="B1015" s="128"/>
      <c r="C1015" s="128"/>
      <c r="D1015" s="128"/>
      <c r="E1015" s="126" t="str">
        <f t="shared" si="15"/>
        <v/>
      </c>
      <c r="F1015">
        <f>SUMIF($B$11:B1015,"withdraw",$C$11:C1015)-SUMIFS($C$11:C1015,$B$11:B1015,"deposit",$D$11:D1015,"reinvestment")</f>
        <v>0</v>
      </c>
    </row>
    <row r="1016" spans="1:6" ht="29.1" customHeight="1" x14ac:dyDescent="0.25">
      <c r="A1016" s="128"/>
      <c r="B1016" s="128"/>
      <c r="C1016" s="128"/>
      <c r="D1016" s="128"/>
      <c r="E1016" s="126" t="str">
        <f t="shared" si="15"/>
        <v/>
      </c>
      <c r="F1016">
        <f>SUMIF($B$11:B1016,"withdraw",$C$11:C1016)-SUMIFS($C$11:C1016,$B$11:B1016,"deposit",$D$11:D1016,"reinvestment")</f>
        <v>0</v>
      </c>
    </row>
    <row r="1017" spans="1:6" ht="29.1" customHeight="1" x14ac:dyDescent="0.25">
      <c r="A1017" s="128"/>
      <c r="B1017" s="128"/>
      <c r="C1017" s="128"/>
      <c r="D1017" s="128"/>
      <c r="E1017" s="126" t="str">
        <f t="shared" si="15"/>
        <v/>
      </c>
      <c r="F1017">
        <f>SUMIF($B$11:B1017,"withdraw",$C$11:C1017)-SUMIFS($C$11:C1017,$B$11:B1017,"deposit",$D$11:D1017,"reinvestment")</f>
        <v>0</v>
      </c>
    </row>
    <row r="1018" spans="1:6" ht="29.1" customHeight="1" x14ac:dyDescent="0.25">
      <c r="A1018" s="128"/>
      <c r="B1018" s="128"/>
      <c r="C1018" s="128"/>
      <c r="D1018" s="128"/>
      <c r="E1018" s="126" t="str">
        <f t="shared" si="15"/>
        <v/>
      </c>
      <c r="F1018">
        <f>SUMIF($B$11:B1018,"withdraw",$C$11:C1018)-SUMIFS($C$11:C1018,$B$11:B1018,"deposit",$D$11:D1018,"reinvestment")</f>
        <v>0</v>
      </c>
    </row>
    <row r="1019" spans="1:6" ht="29.1" customHeight="1" x14ac:dyDescent="0.25">
      <c r="A1019" s="128"/>
      <c r="B1019" s="128"/>
      <c r="C1019" s="128"/>
      <c r="D1019" s="128"/>
      <c r="E1019" s="126" t="str">
        <f t="shared" si="15"/>
        <v/>
      </c>
      <c r="F1019">
        <f>SUMIF($B$11:B1019,"withdraw",$C$11:C1019)-SUMIFS($C$11:C1019,$B$11:B1019,"deposit",$D$11:D1019,"reinvestment")</f>
        <v>0</v>
      </c>
    </row>
    <row r="1020" spans="1:6" ht="29.1" customHeight="1" x14ac:dyDescent="0.25">
      <c r="A1020" s="128"/>
      <c r="B1020" s="128"/>
      <c r="C1020" s="128"/>
      <c r="D1020" s="128"/>
      <c r="E1020" s="126" t="str">
        <f t="shared" si="15"/>
        <v/>
      </c>
      <c r="F1020">
        <f>SUMIF($B$11:B1020,"withdraw",$C$11:C1020)-SUMIFS($C$11:C1020,$B$11:B1020,"deposit",$D$11:D1020,"reinvestment")</f>
        <v>0</v>
      </c>
    </row>
    <row r="1021" spans="1:6" ht="29.1" customHeight="1" x14ac:dyDescent="0.25">
      <c r="A1021" s="128"/>
      <c r="B1021" s="128"/>
      <c r="C1021" s="128"/>
      <c r="D1021" s="128"/>
      <c r="E1021" s="126" t="str">
        <f t="shared" si="15"/>
        <v/>
      </c>
      <c r="F1021">
        <f>SUMIF($B$11:B1021,"withdraw",$C$11:C1021)-SUMIFS($C$11:C1021,$B$11:B1021,"deposit",$D$11:D1021,"reinvestment")</f>
        <v>0</v>
      </c>
    </row>
    <row r="1022" spans="1:6" ht="29.1" customHeight="1" x14ac:dyDescent="0.25">
      <c r="A1022" s="128"/>
      <c r="B1022" s="128"/>
      <c r="C1022" s="128"/>
      <c r="D1022" s="128"/>
      <c r="E1022" s="126" t="str">
        <f t="shared" si="15"/>
        <v/>
      </c>
      <c r="F1022">
        <f>SUMIF($B$11:B1022,"withdraw",$C$11:C1022)-SUMIFS($C$11:C1022,$B$11:B1022,"deposit",$D$11:D1022,"reinvestment")</f>
        <v>0</v>
      </c>
    </row>
    <row r="1023" spans="1:6" ht="29.1" customHeight="1" x14ac:dyDescent="0.25">
      <c r="A1023" s="128"/>
      <c r="B1023" s="128"/>
      <c r="C1023" s="128"/>
      <c r="D1023" s="128"/>
      <c r="E1023" s="126" t="str">
        <f t="shared" si="15"/>
        <v/>
      </c>
      <c r="F1023">
        <f>SUMIF($B$11:B1023,"withdraw",$C$11:C1023)-SUMIFS($C$11:C1023,$B$11:B1023,"deposit",$D$11:D1023,"reinvestment")</f>
        <v>0</v>
      </c>
    </row>
    <row r="1024" spans="1:6" ht="29.1" customHeight="1" x14ac:dyDescent="0.25">
      <c r="A1024" s="128"/>
      <c r="B1024" s="128"/>
      <c r="C1024" s="128"/>
      <c r="D1024" s="128"/>
      <c r="E1024" s="126" t="str">
        <f t="shared" si="15"/>
        <v/>
      </c>
      <c r="F1024">
        <f>SUMIF($B$11:B1024,"withdraw",$C$11:C1024)-SUMIFS($C$11:C1024,$B$11:B1024,"deposit",$D$11:D1024,"reinvestment")</f>
        <v>0</v>
      </c>
    </row>
    <row r="1025" spans="1:6" ht="29.1" customHeight="1" x14ac:dyDescent="0.25">
      <c r="A1025" s="128"/>
      <c r="B1025" s="128"/>
      <c r="C1025" s="128"/>
      <c r="D1025" s="128"/>
      <c r="E1025" s="126" t="str">
        <f t="shared" si="15"/>
        <v/>
      </c>
      <c r="F1025">
        <f>SUMIF($B$11:B1025,"withdraw",$C$11:C1025)-SUMIFS($C$11:C1025,$B$11:B1025,"deposit",$D$11:D1025,"reinvestment")</f>
        <v>0</v>
      </c>
    </row>
    <row r="1026" spans="1:6" ht="29.1" customHeight="1" x14ac:dyDescent="0.25">
      <c r="A1026" s="128"/>
      <c r="B1026" s="128"/>
      <c r="C1026" s="128"/>
      <c r="D1026" s="128"/>
      <c r="E1026" s="126" t="str">
        <f t="shared" si="15"/>
        <v/>
      </c>
      <c r="F1026">
        <f>SUMIF($B$11:B1026,"withdraw",$C$11:C1026)-SUMIFS($C$11:C1026,$B$11:B1026,"deposit",$D$11:D1026,"reinvestment")</f>
        <v>0</v>
      </c>
    </row>
    <row r="1027" spans="1:6" ht="29.1" customHeight="1" x14ac:dyDescent="0.25">
      <c r="A1027" s="128"/>
      <c r="B1027" s="128"/>
      <c r="C1027" s="128"/>
      <c r="D1027" s="128"/>
      <c r="E1027" s="126" t="str">
        <f t="shared" si="15"/>
        <v/>
      </c>
      <c r="F1027">
        <f>SUMIF($B$11:B1027,"withdraw",$C$11:C1027)-SUMIFS($C$11:C1027,$B$11:B1027,"deposit",$D$11:D1027,"reinvestment")</f>
        <v>0</v>
      </c>
    </row>
    <row r="1028" spans="1:6" ht="29.1" customHeight="1" x14ac:dyDescent="0.25">
      <c r="A1028" s="128"/>
      <c r="B1028" s="128"/>
      <c r="C1028" s="128"/>
      <c r="D1028" s="128"/>
      <c r="E1028" s="126" t="str">
        <f t="shared" si="15"/>
        <v/>
      </c>
      <c r="F1028">
        <f>SUMIF($B$11:B1028,"withdraw",$C$11:C1028)-SUMIFS($C$11:C1028,$B$11:B1028,"deposit",$D$11:D1028,"reinvestment")</f>
        <v>0</v>
      </c>
    </row>
    <row r="1029" spans="1:6" ht="29.1" customHeight="1" x14ac:dyDescent="0.25">
      <c r="A1029" s="128"/>
      <c r="B1029" s="128"/>
      <c r="C1029" s="128"/>
      <c r="D1029" s="128"/>
      <c r="E1029" s="126" t="str">
        <f t="shared" si="15"/>
        <v/>
      </c>
      <c r="F1029">
        <f>SUMIF($B$11:B1029,"withdraw",$C$11:C1029)-SUMIFS($C$11:C1029,$B$11:B1029,"deposit",$D$11:D1029,"reinvestment")</f>
        <v>0</v>
      </c>
    </row>
    <row r="1030" spans="1:6" ht="29.1" customHeight="1" x14ac:dyDescent="0.25">
      <c r="A1030" s="128"/>
      <c r="B1030" s="128"/>
      <c r="C1030" s="128"/>
      <c r="D1030" s="128"/>
      <c r="E1030" s="126" t="str">
        <f t="shared" si="15"/>
        <v/>
      </c>
      <c r="F1030">
        <f>SUMIF($B$11:B1030,"withdraw",$C$11:C1030)-SUMIFS($C$11:C1030,$B$11:B1030,"deposit",$D$11:D1030,"reinvestment")</f>
        <v>0</v>
      </c>
    </row>
    <row r="1031" spans="1:6" ht="29.1" customHeight="1" x14ac:dyDescent="0.25">
      <c r="A1031" s="128"/>
      <c r="B1031" s="128"/>
      <c r="C1031" s="128"/>
      <c r="D1031" s="128"/>
      <c r="E1031" s="126" t="str">
        <f t="shared" si="15"/>
        <v/>
      </c>
      <c r="F1031">
        <f>SUMIF($B$11:B1031,"withdraw",$C$11:C1031)-SUMIFS($C$11:C1031,$B$11:B1031,"deposit",$D$11:D1031,"reinvestment")</f>
        <v>0</v>
      </c>
    </row>
    <row r="1032" spans="1:6" ht="29.1" customHeight="1" x14ac:dyDescent="0.25">
      <c r="A1032" s="128"/>
      <c r="B1032" s="128"/>
      <c r="C1032" s="128"/>
      <c r="D1032" s="128"/>
      <c r="E1032" s="126" t="str">
        <f t="shared" si="15"/>
        <v/>
      </c>
      <c r="F1032">
        <f>SUMIF($B$11:B1032,"withdraw",$C$11:C1032)-SUMIFS($C$11:C1032,$B$11:B1032,"deposit",$D$11:D1032,"reinvestment")</f>
        <v>0</v>
      </c>
    </row>
    <row r="1033" spans="1:6" ht="29.1" customHeight="1" x14ac:dyDescent="0.25">
      <c r="A1033" s="128"/>
      <c r="B1033" s="128"/>
      <c r="C1033" s="128"/>
      <c r="D1033" s="128"/>
      <c r="E1033" s="126" t="str">
        <f t="shared" si="15"/>
        <v/>
      </c>
      <c r="F1033">
        <f>SUMIF($B$11:B1033,"withdraw",$C$11:C1033)-SUMIFS($C$11:C1033,$B$11:B1033,"deposit",$D$11:D1033,"reinvestment")</f>
        <v>0</v>
      </c>
    </row>
    <row r="1034" spans="1:6" ht="29.1" customHeight="1" x14ac:dyDescent="0.25">
      <c r="A1034" s="128"/>
      <c r="B1034" s="128"/>
      <c r="C1034" s="128"/>
      <c r="D1034" s="128"/>
      <c r="E1034" s="126" t="str">
        <f t="shared" si="15"/>
        <v/>
      </c>
      <c r="F1034">
        <f>SUMIF($B$11:B1034,"withdraw",$C$11:C1034)-SUMIFS($C$11:C1034,$B$11:B1034,"deposit",$D$11:D1034,"reinvestment")</f>
        <v>0</v>
      </c>
    </row>
    <row r="1035" spans="1:6" ht="29.1" customHeight="1" x14ac:dyDescent="0.25">
      <c r="A1035" s="128"/>
      <c r="B1035" s="128"/>
      <c r="C1035" s="128"/>
      <c r="D1035" s="128"/>
      <c r="E1035" s="126" t="str">
        <f t="shared" si="15"/>
        <v/>
      </c>
      <c r="F1035">
        <f>SUMIF($B$11:B1035,"withdraw",$C$11:C1035)-SUMIFS($C$11:C1035,$B$11:B1035,"deposit",$D$11:D1035,"reinvestment")</f>
        <v>0</v>
      </c>
    </row>
    <row r="1036" spans="1:6" ht="29.1" customHeight="1" x14ac:dyDescent="0.25">
      <c r="A1036" s="128"/>
      <c r="B1036" s="128"/>
      <c r="C1036" s="128"/>
      <c r="D1036" s="128"/>
      <c r="E1036" s="126" t="str">
        <f t="shared" si="15"/>
        <v/>
      </c>
      <c r="F1036">
        <f>SUMIF($B$11:B1036,"withdraw",$C$11:C1036)-SUMIFS($C$11:C1036,$B$11:B1036,"deposit",$D$11:D1036,"reinvestment")</f>
        <v>0</v>
      </c>
    </row>
    <row r="1037" spans="1:6" ht="29.1" customHeight="1" x14ac:dyDescent="0.25">
      <c r="A1037" s="128"/>
      <c r="B1037" s="128"/>
      <c r="C1037" s="128"/>
      <c r="D1037" s="128"/>
      <c r="E1037" s="126" t="str">
        <f t="shared" ref="E1037:E1100" si="16">IF(AND(C1037&gt;F1036,D1037="reinvestment"),"You cannot reinvest more than is withdrawn and available.","")</f>
        <v/>
      </c>
      <c r="F1037">
        <f>SUMIF($B$11:B1037,"withdraw",$C$11:C1037)-SUMIFS($C$11:C1037,$B$11:B1037,"deposit",$D$11:D1037,"reinvestment")</f>
        <v>0</v>
      </c>
    </row>
    <row r="1038" spans="1:6" ht="29.1" customHeight="1" x14ac:dyDescent="0.25">
      <c r="A1038" s="128"/>
      <c r="B1038" s="128"/>
      <c r="C1038" s="128"/>
      <c r="D1038" s="128"/>
      <c r="E1038" s="126" t="str">
        <f t="shared" si="16"/>
        <v/>
      </c>
      <c r="F1038">
        <f>SUMIF($B$11:B1038,"withdraw",$C$11:C1038)-SUMIFS($C$11:C1038,$B$11:B1038,"deposit",$D$11:D1038,"reinvestment")</f>
        <v>0</v>
      </c>
    </row>
    <row r="1039" spans="1:6" ht="29.1" customHeight="1" x14ac:dyDescent="0.25">
      <c r="A1039" s="128"/>
      <c r="B1039" s="128"/>
      <c r="C1039" s="128"/>
      <c r="D1039" s="128"/>
      <c r="E1039" s="126" t="str">
        <f t="shared" si="16"/>
        <v/>
      </c>
      <c r="F1039">
        <f>SUMIF($B$11:B1039,"withdraw",$C$11:C1039)-SUMIFS($C$11:C1039,$B$11:B1039,"deposit",$D$11:D1039,"reinvestment")</f>
        <v>0</v>
      </c>
    </row>
    <row r="1040" spans="1:6" ht="29.1" customHeight="1" x14ac:dyDescent="0.25">
      <c r="A1040" s="128"/>
      <c r="B1040" s="128"/>
      <c r="C1040" s="128"/>
      <c r="D1040" s="128"/>
      <c r="E1040" s="126" t="str">
        <f t="shared" si="16"/>
        <v/>
      </c>
      <c r="F1040">
        <f>SUMIF($B$11:B1040,"withdraw",$C$11:C1040)-SUMIFS($C$11:C1040,$B$11:B1040,"deposit",$D$11:D1040,"reinvestment")</f>
        <v>0</v>
      </c>
    </row>
    <row r="1041" spans="1:6" ht="29.1" customHeight="1" x14ac:dyDescent="0.25">
      <c r="A1041" s="128"/>
      <c r="B1041" s="128"/>
      <c r="C1041" s="128"/>
      <c r="D1041" s="128"/>
      <c r="E1041" s="126" t="str">
        <f t="shared" si="16"/>
        <v/>
      </c>
      <c r="F1041">
        <f>SUMIF($B$11:B1041,"withdraw",$C$11:C1041)-SUMIFS($C$11:C1041,$B$11:B1041,"deposit",$D$11:D1041,"reinvestment")</f>
        <v>0</v>
      </c>
    </row>
    <row r="1042" spans="1:6" ht="29.1" customHeight="1" x14ac:dyDescent="0.25">
      <c r="A1042" s="128"/>
      <c r="B1042" s="128"/>
      <c r="C1042" s="128"/>
      <c r="D1042" s="128"/>
      <c r="E1042" s="126" t="str">
        <f t="shared" si="16"/>
        <v/>
      </c>
      <c r="F1042">
        <f>SUMIF($B$11:B1042,"withdraw",$C$11:C1042)-SUMIFS($C$11:C1042,$B$11:B1042,"deposit",$D$11:D1042,"reinvestment")</f>
        <v>0</v>
      </c>
    </row>
    <row r="1043" spans="1:6" ht="29.1" customHeight="1" x14ac:dyDescent="0.25">
      <c r="A1043" s="128"/>
      <c r="B1043" s="128"/>
      <c r="C1043" s="128"/>
      <c r="D1043" s="128"/>
      <c r="E1043" s="126" t="str">
        <f t="shared" si="16"/>
        <v/>
      </c>
      <c r="F1043">
        <f>SUMIF($B$11:B1043,"withdraw",$C$11:C1043)-SUMIFS($C$11:C1043,$B$11:B1043,"deposit",$D$11:D1043,"reinvestment")</f>
        <v>0</v>
      </c>
    </row>
    <row r="1044" spans="1:6" ht="29.1" customHeight="1" x14ac:dyDescent="0.25">
      <c r="A1044" s="128"/>
      <c r="B1044" s="128"/>
      <c r="C1044" s="128"/>
      <c r="D1044" s="128"/>
      <c r="E1044" s="126" t="str">
        <f t="shared" si="16"/>
        <v/>
      </c>
      <c r="F1044">
        <f>SUMIF($B$11:B1044,"withdraw",$C$11:C1044)-SUMIFS($C$11:C1044,$B$11:B1044,"deposit",$D$11:D1044,"reinvestment")</f>
        <v>0</v>
      </c>
    </row>
    <row r="1045" spans="1:6" ht="29.1" customHeight="1" x14ac:dyDescent="0.25">
      <c r="A1045" s="128"/>
      <c r="B1045" s="128"/>
      <c r="C1045" s="128"/>
      <c r="D1045" s="128"/>
      <c r="E1045" s="126" t="str">
        <f t="shared" si="16"/>
        <v/>
      </c>
      <c r="F1045">
        <f>SUMIF($B$11:B1045,"withdraw",$C$11:C1045)-SUMIFS($C$11:C1045,$B$11:B1045,"deposit",$D$11:D1045,"reinvestment")</f>
        <v>0</v>
      </c>
    </row>
    <row r="1046" spans="1:6" ht="29.1" customHeight="1" x14ac:dyDescent="0.25">
      <c r="A1046" s="128"/>
      <c r="B1046" s="128"/>
      <c r="C1046" s="128"/>
      <c r="D1046" s="128"/>
      <c r="E1046" s="126" t="str">
        <f t="shared" si="16"/>
        <v/>
      </c>
      <c r="F1046">
        <f>SUMIF($B$11:B1046,"withdraw",$C$11:C1046)-SUMIFS($C$11:C1046,$B$11:B1046,"deposit",$D$11:D1046,"reinvestment")</f>
        <v>0</v>
      </c>
    </row>
    <row r="1047" spans="1:6" ht="29.1" customHeight="1" x14ac:dyDescent="0.25">
      <c r="A1047" s="128"/>
      <c r="B1047" s="128"/>
      <c r="C1047" s="128"/>
      <c r="D1047" s="128"/>
      <c r="E1047" s="126" t="str">
        <f t="shared" si="16"/>
        <v/>
      </c>
      <c r="F1047">
        <f>SUMIF($B$11:B1047,"withdraw",$C$11:C1047)-SUMIFS($C$11:C1047,$B$11:B1047,"deposit",$D$11:D1047,"reinvestment")</f>
        <v>0</v>
      </c>
    </row>
    <row r="1048" spans="1:6" ht="29.1" customHeight="1" x14ac:dyDescent="0.25">
      <c r="A1048" s="128"/>
      <c r="B1048" s="128"/>
      <c r="C1048" s="128"/>
      <c r="D1048" s="128"/>
      <c r="E1048" s="126" t="str">
        <f t="shared" si="16"/>
        <v/>
      </c>
      <c r="F1048">
        <f>SUMIF($B$11:B1048,"withdraw",$C$11:C1048)-SUMIFS($C$11:C1048,$B$11:B1048,"deposit",$D$11:D1048,"reinvestment")</f>
        <v>0</v>
      </c>
    </row>
    <row r="1049" spans="1:6" ht="29.1" customHeight="1" x14ac:dyDescent="0.25">
      <c r="A1049" s="128"/>
      <c r="B1049" s="128"/>
      <c r="C1049" s="128"/>
      <c r="D1049" s="128"/>
      <c r="E1049" s="126" t="str">
        <f t="shared" si="16"/>
        <v/>
      </c>
      <c r="F1049">
        <f>SUMIF($B$11:B1049,"withdraw",$C$11:C1049)-SUMIFS($C$11:C1049,$B$11:B1049,"deposit",$D$11:D1049,"reinvestment")</f>
        <v>0</v>
      </c>
    </row>
    <row r="1050" spans="1:6" ht="29.1" customHeight="1" x14ac:dyDescent="0.25">
      <c r="A1050" s="128"/>
      <c r="B1050" s="128"/>
      <c r="C1050" s="128"/>
      <c r="D1050" s="128"/>
      <c r="E1050" s="126" t="str">
        <f t="shared" si="16"/>
        <v/>
      </c>
      <c r="F1050">
        <f>SUMIF($B$11:B1050,"withdraw",$C$11:C1050)-SUMIFS($C$11:C1050,$B$11:B1050,"deposit",$D$11:D1050,"reinvestment")</f>
        <v>0</v>
      </c>
    </row>
    <row r="1051" spans="1:6" ht="29.1" customHeight="1" x14ac:dyDescent="0.25">
      <c r="A1051" s="128"/>
      <c r="B1051" s="128"/>
      <c r="C1051" s="128"/>
      <c r="D1051" s="128"/>
      <c r="E1051" s="126" t="str">
        <f t="shared" si="16"/>
        <v/>
      </c>
      <c r="F1051">
        <f>SUMIF($B$11:B1051,"withdraw",$C$11:C1051)-SUMIFS($C$11:C1051,$B$11:B1051,"deposit",$D$11:D1051,"reinvestment")</f>
        <v>0</v>
      </c>
    </row>
    <row r="1052" spans="1:6" ht="29.1" customHeight="1" x14ac:dyDescent="0.25">
      <c r="A1052" s="128"/>
      <c r="B1052" s="128"/>
      <c r="C1052" s="128"/>
      <c r="D1052" s="128"/>
      <c r="E1052" s="126" t="str">
        <f t="shared" si="16"/>
        <v/>
      </c>
      <c r="F1052">
        <f>SUMIF($B$11:B1052,"withdraw",$C$11:C1052)-SUMIFS($C$11:C1052,$B$11:B1052,"deposit",$D$11:D1052,"reinvestment")</f>
        <v>0</v>
      </c>
    </row>
    <row r="1053" spans="1:6" ht="29.1" customHeight="1" x14ac:dyDescent="0.25">
      <c r="A1053" s="128"/>
      <c r="B1053" s="128"/>
      <c r="C1053" s="128"/>
      <c r="D1053" s="128"/>
      <c r="E1053" s="126" t="str">
        <f t="shared" si="16"/>
        <v/>
      </c>
      <c r="F1053">
        <f>SUMIF($B$11:B1053,"withdraw",$C$11:C1053)-SUMIFS($C$11:C1053,$B$11:B1053,"deposit",$D$11:D1053,"reinvestment")</f>
        <v>0</v>
      </c>
    </row>
    <row r="1054" spans="1:6" ht="29.1" customHeight="1" x14ac:dyDescent="0.25">
      <c r="A1054" s="128"/>
      <c r="B1054" s="128"/>
      <c r="C1054" s="128"/>
      <c r="D1054" s="128"/>
      <c r="E1054" s="126" t="str">
        <f t="shared" si="16"/>
        <v/>
      </c>
      <c r="F1054">
        <f>SUMIF($B$11:B1054,"withdraw",$C$11:C1054)-SUMIFS($C$11:C1054,$B$11:B1054,"deposit",$D$11:D1054,"reinvestment")</f>
        <v>0</v>
      </c>
    </row>
    <row r="1055" spans="1:6" ht="29.1" customHeight="1" x14ac:dyDescent="0.25">
      <c r="A1055" s="128"/>
      <c r="B1055" s="128"/>
      <c r="C1055" s="128"/>
      <c r="D1055" s="128"/>
      <c r="E1055" s="126" t="str">
        <f t="shared" si="16"/>
        <v/>
      </c>
      <c r="F1055">
        <f>SUMIF($B$11:B1055,"withdraw",$C$11:C1055)-SUMIFS($C$11:C1055,$B$11:B1055,"deposit",$D$11:D1055,"reinvestment")</f>
        <v>0</v>
      </c>
    </row>
    <row r="1056" spans="1:6" ht="29.1" customHeight="1" x14ac:dyDescent="0.25">
      <c r="A1056" s="128"/>
      <c r="B1056" s="128"/>
      <c r="C1056" s="128"/>
      <c r="D1056" s="128"/>
      <c r="E1056" s="126" t="str">
        <f t="shared" si="16"/>
        <v/>
      </c>
      <c r="F1056">
        <f>SUMIF($B$11:B1056,"withdraw",$C$11:C1056)-SUMIFS($C$11:C1056,$B$11:B1056,"deposit",$D$11:D1056,"reinvestment")</f>
        <v>0</v>
      </c>
    </row>
    <row r="1057" spans="1:6" ht="29.1" customHeight="1" x14ac:dyDescent="0.25">
      <c r="A1057" s="128"/>
      <c r="B1057" s="128"/>
      <c r="C1057" s="128"/>
      <c r="D1057" s="128"/>
      <c r="E1057" s="126" t="str">
        <f t="shared" si="16"/>
        <v/>
      </c>
      <c r="F1057">
        <f>SUMIF($B$11:B1057,"withdraw",$C$11:C1057)-SUMIFS($C$11:C1057,$B$11:B1057,"deposit",$D$11:D1057,"reinvestment")</f>
        <v>0</v>
      </c>
    </row>
    <row r="1058" spans="1:6" ht="29.1" customHeight="1" x14ac:dyDescent="0.25">
      <c r="A1058" s="128"/>
      <c r="B1058" s="128"/>
      <c r="C1058" s="128"/>
      <c r="D1058" s="128"/>
      <c r="E1058" s="126" t="str">
        <f t="shared" si="16"/>
        <v/>
      </c>
      <c r="F1058">
        <f>SUMIF($B$11:B1058,"withdraw",$C$11:C1058)-SUMIFS($C$11:C1058,$B$11:B1058,"deposit",$D$11:D1058,"reinvestment")</f>
        <v>0</v>
      </c>
    </row>
    <row r="1059" spans="1:6" ht="29.1" customHeight="1" x14ac:dyDescent="0.25">
      <c r="A1059" s="128"/>
      <c r="B1059" s="128"/>
      <c r="C1059" s="128"/>
      <c r="D1059" s="128"/>
      <c r="E1059" s="126" t="str">
        <f t="shared" si="16"/>
        <v/>
      </c>
      <c r="F1059">
        <f>SUMIF($B$11:B1059,"withdraw",$C$11:C1059)-SUMIFS($C$11:C1059,$B$11:B1059,"deposit",$D$11:D1059,"reinvestment")</f>
        <v>0</v>
      </c>
    </row>
    <row r="1060" spans="1:6" ht="29.1" customHeight="1" x14ac:dyDescent="0.25">
      <c r="A1060" s="128"/>
      <c r="B1060" s="128"/>
      <c r="C1060" s="128"/>
      <c r="D1060" s="128"/>
      <c r="E1060" s="126" t="str">
        <f t="shared" si="16"/>
        <v/>
      </c>
      <c r="F1060">
        <f>SUMIF($B$11:B1060,"withdraw",$C$11:C1060)-SUMIFS($C$11:C1060,$B$11:B1060,"deposit",$D$11:D1060,"reinvestment")</f>
        <v>0</v>
      </c>
    </row>
    <row r="1061" spans="1:6" ht="29.1" customHeight="1" x14ac:dyDescent="0.25">
      <c r="A1061" s="128"/>
      <c r="B1061" s="128"/>
      <c r="C1061" s="128"/>
      <c r="D1061" s="128"/>
      <c r="E1061" s="126" t="str">
        <f t="shared" si="16"/>
        <v/>
      </c>
      <c r="F1061">
        <f>SUMIF($B$11:B1061,"withdraw",$C$11:C1061)-SUMIFS($C$11:C1061,$B$11:B1061,"deposit",$D$11:D1061,"reinvestment")</f>
        <v>0</v>
      </c>
    </row>
    <row r="1062" spans="1:6" ht="29.1" customHeight="1" x14ac:dyDescent="0.25">
      <c r="A1062" s="128"/>
      <c r="B1062" s="128"/>
      <c r="C1062" s="128"/>
      <c r="D1062" s="128"/>
      <c r="E1062" s="126" t="str">
        <f t="shared" si="16"/>
        <v/>
      </c>
      <c r="F1062">
        <f>SUMIF($B$11:B1062,"withdraw",$C$11:C1062)-SUMIFS($C$11:C1062,$B$11:B1062,"deposit",$D$11:D1062,"reinvestment")</f>
        <v>0</v>
      </c>
    </row>
    <row r="1063" spans="1:6" ht="29.1" customHeight="1" x14ac:dyDescent="0.25">
      <c r="A1063" s="128"/>
      <c r="B1063" s="128"/>
      <c r="C1063" s="128"/>
      <c r="D1063" s="128"/>
      <c r="E1063" s="126" t="str">
        <f t="shared" si="16"/>
        <v/>
      </c>
      <c r="F1063">
        <f>SUMIF($B$11:B1063,"withdraw",$C$11:C1063)-SUMIFS($C$11:C1063,$B$11:B1063,"deposit",$D$11:D1063,"reinvestment")</f>
        <v>0</v>
      </c>
    </row>
    <row r="1064" spans="1:6" ht="29.1" customHeight="1" x14ac:dyDescent="0.25">
      <c r="A1064" s="128"/>
      <c r="B1064" s="128"/>
      <c r="C1064" s="128"/>
      <c r="D1064" s="128"/>
      <c r="E1064" s="126" t="str">
        <f t="shared" si="16"/>
        <v/>
      </c>
      <c r="F1064">
        <f>SUMIF($B$11:B1064,"withdraw",$C$11:C1064)-SUMIFS($C$11:C1064,$B$11:B1064,"deposit",$D$11:D1064,"reinvestment")</f>
        <v>0</v>
      </c>
    </row>
    <row r="1065" spans="1:6" ht="29.1" customHeight="1" x14ac:dyDescent="0.25">
      <c r="A1065" s="128"/>
      <c r="B1065" s="128"/>
      <c r="C1065" s="128"/>
      <c r="D1065" s="128"/>
      <c r="E1065" s="126" t="str">
        <f t="shared" si="16"/>
        <v/>
      </c>
      <c r="F1065">
        <f>SUMIF($B$11:B1065,"withdraw",$C$11:C1065)-SUMIFS($C$11:C1065,$B$11:B1065,"deposit",$D$11:D1065,"reinvestment")</f>
        <v>0</v>
      </c>
    </row>
    <row r="1066" spans="1:6" ht="29.1" customHeight="1" x14ac:dyDescent="0.25">
      <c r="A1066" s="128"/>
      <c r="B1066" s="128"/>
      <c r="C1066" s="128"/>
      <c r="D1066" s="128"/>
      <c r="E1066" s="126" t="str">
        <f t="shared" si="16"/>
        <v/>
      </c>
      <c r="F1066">
        <f>SUMIF($B$11:B1066,"withdraw",$C$11:C1066)-SUMIFS($C$11:C1066,$B$11:B1066,"deposit",$D$11:D1066,"reinvestment")</f>
        <v>0</v>
      </c>
    </row>
    <row r="1067" spans="1:6" ht="29.1" customHeight="1" x14ac:dyDescent="0.25">
      <c r="A1067" s="128"/>
      <c r="B1067" s="128"/>
      <c r="C1067" s="128"/>
      <c r="D1067" s="128"/>
      <c r="E1067" s="126" t="str">
        <f t="shared" si="16"/>
        <v/>
      </c>
      <c r="F1067">
        <f>SUMIF($B$11:B1067,"withdraw",$C$11:C1067)-SUMIFS($C$11:C1067,$B$11:B1067,"deposit",$D$11:D1067,"reinvestment")</f>
        <v>0</v>
      </c>
    </row>
    <row r="1068" spans="1:6" ht="29.1" customHeight="1" x14ac:dyDescent="0.25">
      <c r="A1068" s="128"/>
      <c r="B1068" s="128"/>
      <c r="C1068" s="128"/>
      <c r="D1068" s="128"/>
      <c r="E1068" s="126" t="str">
        <f t="shared" si="16"/>
        <v/>
      </c>
      <c r="F1068">
        <f>SUMIF($B$11:B1068,"withdraw",$C$11:C1068)-SUMIFS($C$11:C1068,$B$11:B1068,"deposit",$D$11:D1068,"reinvestment")</f>
        <v>0</v>
      </c>
    </row>
    <row r="1069" spans="1:6" ht="29.1" customHeight="1" x14ac:dyDescent="0.25">
      <c r="A1069" s="128"/>
      <c r="B1069" s="128"/>
      <c r="C1069" s="128"/>
      <c r="D1069" s="128"/>
      <c r="E1069" s="126" t="str">
        <f t="shared" si="16"/>
        <v/>
      </c>
      <c r="F1069">
        <f>SUMIF($B$11:B1069,"withdraw",$C$11:C1069)-SUMIFS($C$11:C1069,$B$11:B1069,"deposit",$D$11:D1069,"reinvestment")</f>
        <v>0</v>
      </c>
    </row>
    <row r="1070" spans="1:6" ht="29.1" customHeight="1" x14ac:dyDescent="0.25">
      <c r="A1070" s="128"/>
      <c r="B1070" s="128"/>
      <c r="C1070" s="128"/>
      <c r="D1070" s="128"/>
      <c r="E1070" s="126" t="str">
        <f t="shared" si="16"/>
        <v/>
      </c>
      <c r="F1070">
        <f>SUMIF($B$11:B1070,"withdraw",$C$11:C1070)-SUMIFS($C$11:C1070,$B$11:B1070,"deposit",$D$11:D1070,"reinvestment")</f>
        <v>0</v>
      </c>
    </row>
    <row r="1071" spans="1:6" ht="29.1" customHeight="1" x14ac:dyDescent="0.25">
      <c r="A1071" s="128"/>
      <c r="B1071" s="128"/>
      <c r="C1071" s="128"/>
      <c r="D1071" s="128"/>
      <c r="E1071" s="126" t="str">
        <f t="shared" si="16"/>
        <v/>
      </c>
      <c r="F1071">
        <f>SUMIF($B$11:B1071,"withdraw",$C$11:C1071)-SUMIFS($C$11:C1071,$B$11:B1071,"deposit",$D$11:D1071,"reinvestment")</f>
        <v>0</v>
      </c>
    </row>
    <row r="1072" spans="1:6" ht="29.1" customHeight="1" x14ac:dyDescent="0.25">
      <c r="A1072" s="128"/>
      <c r="B1072" s="128"/>
      <c r="C1072" s="128"/>
      <c r="D1072" s="128"/>
      <c r="E1072" s="126" t="str">
        <f t="shared" si="16"/>
        <v/>
      </c>
      <c r="F1072">
        <f>SUMIF($B$11:B1072,"withdraw",$C$11:C1072)-SUMIFS($C$11:C1072,$B$11:B1072,"deposit",$D$11:D1072,"reinvestment")</f>
        <v>0</v>
      </c>
    </row>
    <row r="1073" spans="1:6" ht="29.1" customHeight="1" x14ac:dyDescent="0.25">
      <c r="A1073" s="128"/>
      <c r="B1073" s="128"/>
      <c r="C1073" s="128"/>
      <c r="D1073" s="128"/>
      <c r="E1073" s="126" t="str">
        <f t="shared" si="16"/>
        <v/>
      </c>
      <c r="F1073">
        <f>SUMIF($B$11:B1073,"withdraw",$C$11:C1073)-SUMIFS($C$11:C1073,$B$11:B1073,"deposit",$D$11:D1073,"reinvestment")</f>
        <v>0</v>
      </c>
    </row>
    <row r="1074" spans="1:6" ht="29.1" customHeight="1" x14ac:dyDescent="0.25">
      <c r="A1074" s="128"/>
      <c r="B1074" s="128"/>
      <c r="C1074" s="128"/>
      <c r="D1074" s="128"/>
      <c r="E1074" s="126" t="str">
        <f t="shared" si="16"/>
        <v/>
      </c>
      <c r="F1074">
        <f>SUMIF($B$11:B1074,"withdraw",$C$11:C1074)-SUMIFS($C$11:C1074,$B$11:B1074,"deposit",$D$11:D1074,"reinvestment")</f>
        <v>0</v>
      </c>
    </row>
    <row r="1075" spans="1:6" ht="29.1" customHeight="1" x14ac:dyDescent="0.25">
      <c r="A1075" s="128"/>
      <c r="B1075" s="128"/>
      <c r="C1075" s="128"/>
      <c r="D1075" s="128"/>
      <c r="E1075" s="126" t="str">
        <f t="shared" si="16"/>
        <v/>
      </c>
      <c r="F1075">
        <f>SUMIF($B$11:B1075,"withdraw",$C$11:C1075)-SUMIFS($C$11:C1075,$B$11:B1075,"deposit",$D$11:D1075,"reinvestment")</f>
        <v>0</v>
      </c>
    </row>
    <row r="1076" spans="1:6" ht="29.1" customHeight="1" x14ac:dyDescent="0.25">
      <c r="A1076" s="128"/>
      <c r="B1076" s="128"/>
      <c r="C1076" s="128"/>
      <c r="D1076" s="128"/>
      <c r="E1076" s="126" t="str">
        <f t="shared" si="16"/>
        <v/>
      </c>
      <c r="F1076">
        <f>SUMIF($B$11:B1076,"withdraw",$C$11:C1076)-SUMIFS($C$11:C1076,$B$11:B1076,"deposit",$D$11:D1076,"reinvestment")</f>
        <v>0</v>
      </c>
    </row>
    <row r="1077" spans="1:6" ht="29.1" customHeight="1" x14ac:dyDescent="0.25">
      <c r="A1077" s="128"/>
      <c r="B1077" s="128"/>
      <c r="C1077" s="128"/>
      <c r="D1077" s="128"/>
      <c r="E1077" s="126" t="str">
        <f t="shared" si="16"/>
        <v/>
      </c>
      <c r="F1077">
        <f>SUMIF($B$11:B1077,"withdraw",$C$11:C1077)-SUMIFS($C$11:C1077,$B$11:B1077,"deposit",$D$11:D1077,"reinvestment")</f>
        <v>0</v>
      </c>
    </row>
    <row r="1078" spans="1:6" ht="29.1" customHeight="1" x14ac:dyDescent="0.25">
      <c r="A1078" s="128"/>
      <c r="B1078" s="128"/>
      <c r="C1078" s="128"/>
      <c r="D1078" s="128"/>
      <c r="E1078" s="126" t="str">
        <f t="shared" si="16"/>
        <v/>
      </c>
      <c r="F1078">
        <f>SUMIF($B$11:B1078,"withdraw",$C$11:C1078)-SUMIFS($C$11:C1078,$B$11:B1078,"deposit",$D$11:D1078,"reinvestment")</f>
        <v>0</v>
      </c>
    </row>
    <row r="1079" spans="1:6" ht="29.1" customHeight="1" x14ac:dyDescent="0.25">
      <c r="A1079" s="128"/>
      <c r="B1079" s="128"/>
      <c r="C1079" s="128"/>
      <c r="D1079" s="128"/>
      <c r="E1079" s="126" t="str">
        <f t="shared" si="16"/>
        <v/>
      </c>
      <c r="F1079">
        <f>SUMIF($B$11:B1079,"withdraw",$C$11:C1079)-SUMIFS($C$11:C1079,$B$11:B1079,"deposit",$D$11:D1079,"reinvestment")</f>
        <v>0</v>
      </c>
    </row>
    <row r="1080" spans="1:6" ht="29.1" customHeight="1" x14ac:dyDescent="0.25">
      <c r="A1080" s="128"/>
      <c r="B1080" s="128"/>
      <c r="C1080" s="128"/>
      <c r="D1080" s="128"/>
      <c r="E1080" s="126" t="str">
        <f t="shared" si="16"/>
        <v/>
      </c>
      <c r="F1080">
        <f>SUMIF($B$11:B1080,"withdraw",$C$11:C1080)-SUMIFS($C$11:C1080,$B$11:B1080,"deposit",$D$11:D1080,"reinvestment")</f>
        <v>0</v>
      </c>
    </row>
    <row r="1081" spans="1:6" ht="29.1" customHeight="1" x14ac:dyDescent="0.25">
      <c r="A1081" s="128"/>
      <c r="B1081" s="128"/>
      <c r="C1081" s="128"/>
      <c r="D1081" s="128"/>
      <c r="E1081" s="126" t="str">
        <f t="shared" si="16"/>
        <v/>
      </c>
      <c r="F1081">
        <f>SUMIF($B$11:B1081,"withdraw",$C$11:C1081)-SUMIFS($C$11:C1081,$B$11:B1081,"deposit",$D$11:D1081,"reinvestment")</f>
        <v>0</v>
      </c>
    </row>
    <row r="1082" spans="1:6" ht="29.1" customHeight="1" x14ac:dyDescent="0.25">
      <c r="A1082" s="128"/>
      <c r="B1082" s="128"/>
      <c r="C1082" s="128"/>
      <c r="D1082" s="128"/>
      <c r="E1082" s="126" t="str">
        <f t="shared" si="16"/>
        <v/>
      </c>
      <c r="F1082">
        <f>SUMIF($B$11:B1082,"withdraw",$C$11:C1082)-SUMIFS($C$11:C1082,$B$11:B1082,"deposit",$D$11:D1082,"reinvestment")</f>
        <v>0</v>
      </c>
    </row>
    <row r="1083" spans="1:6" ht="29.1" customHeight="1" x14ac:dyDescent="0.25">
      <c r="A1083" s="128"/>
      <c r="B1083" s="128"/>
      <c r="C1083" s="128"/>
      <c r="D1083" s="128"/>
      <c r="E1083" s="126" t="str">
        <f t="shared" si="16"/>
        <v/>
      </c>
      <c r="F1083">
        <f>SUMIF($B$11:B1083,"withdraw",$C$11:C1083)-SUMIFS($C$11:C1083,$B$11:B1083,"deposit",$D$11:D1083,"reinvestment")</f>
        <v>0</v>
      </c>
    </row>
    <row r="1084" spans="1:6" ht="29.1" customHeight="1" x14ac:dyDescent="0.25">
      <c r="A1084" s="128"/>
      <c r="B1084" s="128"/>
      <c r="C1084" s="128"/>
      <c r="D1084" s="128"/>
      <c r="E1084" s="126" t="str">
        <f t="shared" si="16"/>
        <v/>
      </c>
      <c r="F1084">
        <f>SUMIF($B$11:B1084,"withdraw",$C$11:C1084)-SUMIFS($C$11:C1084,$B$11:B1084,"deposit",$D$11:D1084,"reinvestment")</f>
        <v>0</v>
      </c>
    </row>
    <row r="1085" spans="1:6" ht="29.1" customHeight="1" x14ac:dyDescent="0.25">
      <c r="A1085" s="128"/>
      <c r="B1085" s="128"/>
      <c r="C1085" s="128"/>
      <c r="D1085" s="128"/>
      <c r="E1085" s="126" t="str">
        <f t="shared" si="16"/>
        <v/>
      </c>
      <c r="F1085">
        <f>SUMIF($B$11:B1085,"withdraw",$C$11:C1085)-SUMIFS($C$11:C1085,$B$11:B1085,"deposit",$D$11:D1085,"reinvestment")</f>
        <v>0</v>
      </c>
    </row>
    <row r="1086" spans="1:6" ht="29.1" customHeight="1" x14ac:dyDescent="0.25">
      <c r="A1086" s="128"/>
      <c r="B1086" s="128"/>
      <c r="C1086" s="128"/>
      <c r="D1086" s="128"/>
      <c r="E1086" s="126" t="str">
        <f t="shared" si="16"/>
        <v/>
      </c>
      <c r="F1086">
        <f>SUMIF($B$11:B1086,"withdraw",$C$11:C1086)-SUMIFS($C$11:C1086,$B$11:B1086,"deposit",$D$11:D1086,"reinvestment")</f>
        <v>0</v>
      </c>
    </row>
    <row r="1087" spans="1:6" ht="29.1" customHeight="1" x14ac:dyDescent="0.25">
      <c r="A1087" s="128"/>
      <c r="B1087" s="128"/>
      <c r="C1087" s="128"/>
      <c r="D1087" s="128"/>
      <c r="E1087" s="126" t="str">
        <f t="shared" si="16"/>
        <v/>
      </c>
      <c r="F1087">
        <f>SUMIF($B$11:B1087,"withdraw",$C$11:C1087)-SUMIFS($C$11:C1087,$B$11:B1087,"deposit",$D$11:D1087,"reinvestment")</f>
        <v>0</v>
      </c>
    </row>
    <row r="1088" spans="1:6" ht="29.1" customHeight="1" x14ac:dyDescent="0.25">
      <c r="A1088" s="128"/>
      <c r="B1088" s="128"/>
      <c r="C1088" s="128"/>
      <c r="D1088" s="128"/>
      <c r="E1088" s="126" t="str">
        <f t="shared" si="16"/>
        <v/>
      </c>
      <c r="F1088">
        <f>SUMIF($B$11:B1088,"withdraw",$C$11:C1088)-SUMIFS($C$11:C1088,$B$11:B1088,"deposit",$D$11:D1088,"reinvestment")</f>
        <v>0</v>
      </c>
    </row>
    <row r="1089" spans="1:6" ht="29.1" customHeight="1" x14ac:dyDescent="0.25">
      <c r="A1089" s="128"/>
      <c r="B1089" s="128"/>
      <c r="C1089" s="128"/>
      <c r="D1089" s="128"/>
      <c r="E1089" s="126" t="str">
        <f t="shared" si="16"/>
        <v/>
      </c>
      <c r="F1089">
        <f>SUMIF($B$11:B1089,"withdraw",$C$11:C1089)-SUMIFS($C$11:C1089,$B$11:B1089,"deposit",$D$11:D1089,"reinvestment")</f>
        <v>0</v>
      </c>
    </row>
    <row r="1090" spans="1:6" ht="29.1" customHeight="1" x14ac:dyDescent="0.25">
      <c r="A1090" s="128"/>
      <c r="B1090" s="128"/>
      <c r="C1090" s="128"/>
      <c r="D1090" s="128"/>
      <c r="E1090" s="126" t="str">
        <f t="shared" si="16"/>
        <v/>
      </c>
      <c r="F1090">
        <f>SUMIF($B$11:B1090,"withdraw",$C$11:C1090)-SUMIFS($C$11:C1090,$B$11:B1090,"deposit",$D$11:D1090,"reinvestment")</f>
        <v>0</v>
      </c>
    </row>
    <row r="1091" spans="1:6" ht="29.1" customHeight="1" x14ac:dyDescent="0.25">
      <c r="A1091" s="128"/>
      <c r="B1091" s="128"/>
      <c r="C1091" s="128"/>
      <c r="D1091" s="128"/>
      <c r="E1091" s="126" t="str">
        <f t="shared" si="16"/>
        <v/>
      </c>
      <c r="F1091">
        <f>SUMIF($B$11:B1091,"withdraw",$C$11:C1091)-SUMIFS($C$11:C1091,$B$11:B1091,"deposit",$D$11:D1091,"reinvestment")</f>
        <v>0</v>
      </c>
    </row>
    <row r="1092" spans="1:6" ht="29.1" customHeight="1" x14ac:dyDescent="0.25">
      <c r="A1092" s="128"/>
      <c r="B1092" s="128"/>
      <c r="C1092" s="128"/>
      <c r="D1092" s="128"/>
      <c r="E1092" s="126" t="str">
        <f t="shared" si="16"/>
        <v/>
      </c>
      <c r="F1092">
        <f>SUMIF($B$11:B1092,"withdraw",$C$11:C1092)-SUMIFS($C$11:C1092,$B$11:B1092,"deposit",$D$11:D1092,"reinvestment")</f>
        <v>0</v>
      </c>
    </row>
    <row r="1093" spans="1:6" ht="29.1" customHeight="1" x14ac:dyDescent="0.25">
      <c r="A1093" s="128"/>
      <c r="B1093" s="128"/>
      <c r="C1093" s="128"/>
      <c r="D1093" s="128"/>
      <c r="E1093" s="126" t="str">
        <f t="shared" si="16"/>
        <v/>
      </c>
      <c r="F1093">
        <f>SUMIF($B$11:B1093,"withdraw",$C$11:C1093)-SUMIFS($C$11:C1093,$B$11:B1093,"deposit",$D$11:D1093,"reinvestment")</f>
        <v>0</v>
      </c>
    </row>
    <row r="1094" spans="1:6" ht="29.1" customHeight="1" x14ac:dyDescent="0.25">
      <c r="A1094" s="128"/>
      <c r="B1094" s="128"/>
      <c r="C1094" s="128"/>
      <c r="D1094" s="128"/>
      <c r="E1094" s="126" t="str">
        <f t="shared" si="16"/>
        <v/>
      </c>
      <c r="F1094">
        <f>SUMIF($B$11:B1094,"withdraw",$C$11:C1094)-SUMIFS($C$11:C1094,$B$11:B1094,"deposit",$D$11:D1094,"reinvestment")</f>
        <v>0</v>
      </c>
    </row>
    <row r="1095" spans="1:6" ht="29.1" customHeight="1" x14ac:dyDescent="0.25">
      <c r="A1095" s="128"/>
      <c r="B1095" s="128"/>
      <c r="C1095" s="128"/>
      <c r="D1095" s="128"/>
      <c r="E1095" s="126" t="str">
        <f t="shared" si="16"/>
        <v/>
      </c>
      <c r="F1095">
        <f>SUMIF($B$11:B1095,"withdraw",$C$11:C1095)-SUMIFS($C$11:C1095,$B$11:B1095,"deposit",$D$11:D1095,"reinvestment")</f>
        <v>0</v>
      </c>
    </row>
    <row r="1096" spans="1:6" ht="29.1" customHeight="1" x14ac:dyDescent="0.25">
      <c r="A1096" s="128"/>
      <c r="B1096" s="128"/>
      <c r="C1096" s="128"/>
      <c r="D1096" s="128"/>
      <c r="E1096" s="126" t="str">
        <f t="shared" si="16"/>
        <v/>
      </c>
      <c r="F1096">
        <f>SUMIF($B$11:B1096,"withdraw",$C$11:C1096)-SUMIFS($C$11:C1096,$B$11:B1096,"deposit",$D$11:D1096,"reinvestment")</f>
        <v>0</v>
      </c>
    </row>
    <row r="1097" spans="1:6" ht="29.1" customHeight="1" x14ac:dyDescent="0.25">
      <c r="A1097" s="128"/>
      <c r="B1097" s="128"/>
      <c r="C1097" s="128"/>
      <c r="D1097" s="128"/>
      <c r="E1097" s="126" t="str">
        <f t="shared" si="16"/>
        <v/>
      </c>
      <c r="F1097">
        <f>SUMIF($B$11:B1097,"withdraw",$C$11:C1097)-SUMIFS($C$11:C1097,$B$11:B1097,"deposit",$D$11:D1097,"reinvestment")</f>
        <v>0</v>
      </c>
    </row>
    <row r="1098" spans="1:6" ht="29.1" customHeight="1" x14ac:dyDescent="0.25">
      <c r="A1098" s="128"/>
      <c r="B1098" s="128"/>
      <c r="C1098" s="128"/>
      <c r="D1098" s="128"/>
      <c r="E1098" s="126" t="str">
        <f t="shared" si="16"/>
        <v/>
      </c>
      <c r="F1098">
        <f>SUMIF($B$11:B1098,"withdraw",$C$11:C1098)-SUMIFS($C$11:C1098,$B$11:B1098,"deposit",$D$11:D1098,"reinvestment")</f>
        <v>0</v>
      </c>
    </row>
    <row r="1099" spans="1:6" ht="29.1" customHeight="1" x14ac:dyDescent="0.25">
      <c r="A1099" s="128"/>
      <c r="B1099" s="128"/>
      <c r="C1099" s="128"/>
      <c r="D1099" s="128"/>
      <c r="E1099" s="126" t="str">
        <f t="shared" si="16"/>
        <v/>
      </c>
      <c r="F1099">
        <f>SUMIF($B$11:B1099,"withdraw",$C$11:C1099)-SUMIFS($C$11:C1099,$B$11:B1099,"deposit",$D$11:D1099,"reinvestment")</f>
        <v>0</v>
      </c>
    </row>
    <row r="1100" spans="1:6" ht="29.1" customHeight="1" x14ac:dyDescent="0.25">
      <c r="A1100" s="128"/>
      <c r="B1100" s="128"/>
      <c r="C1100" s="128"/>
      <c r="D1100" s="128"/>
      <c r="E1100" s="126" t="str">
        <f t="shared" si="16"/>
        <v/>
      </c>
      <c r="F1100">
        <f>SUMIF($B$11:B1100,"withdraw",$C$11:C1100)-SUMIFS($C$11:C1100,$B$11:B1100,"deposit",$D$11:D1100,"reinvestment")</f>
        <v>0</v>
      </c>
    </row>
    <row r="1101" spans="1:6" ht="29.1" customHeight="1" x14ac:dyDescent="0.25">
      <c r="A1101" s="128"/>
      <c r="B1101" s="128"/>
      <c r="C1101" s="128"/>
      <c r="D1101" s="128"/>
      <c r="E1101" s="126" t="str">
        <f t="shared" ref="E1101:E1164" si="17">IF(AND(C1101&gt;F1100,D1101="reinvestment"),"You cannot reinvest more than is withdrawn and available.","")</f>
        <v/>
      </c>
      <c r="F1101">
        <f>SUMIF($B$11:B1101,"withdraw",$C$11:C1101)-SUMIFS($C$11:C1101,$B$11:B1101,"deposit",$D$11:D1101,"reinvestment")</f>
        <v>0</v>
      </c>
    </row>
    <row r="1102" spans="1:6" ht="29.1" customHeight="1" x14ac:dyDescent="0.25">
      <c r="A1102" s="128"/>
      <c r="B1102" s="128"/>
      <c r="C1102" s="128"/>
      <c r="D1102" s="128"/>
      <c r="E1102" s="126" t="str">
        <f t="shared" si="17"/>
        <v/>
      </c>
      <c r="F1102">
        <f>SUMIF($B$11:B1102,"withdraw",$C$11:C1102)-SUMIFS($C$11:C1102,$B$11:B1102,"deposit",$D$11:D1102,"reinvestment")</f>
        <v>0</v>
      </c>
    </row>
    <row r="1103" spans="1:6" ht="29.1" customHeight="1" x14ac:dyDescent="0.25">
      <c r="A1103" s="128"/>
      <c r="B1103" s="128"/>
      <c r="C1103" s="128"/>
      <c r="D1103" s="128"/>
      <c r="E1103" s="126" t="str">
        <f t="shared" si="17"/>
        <v/>
      </c>
      <c r="F1103">
        <f>SUMIF($B$11:B1103,"withdraw",$C$11:C1103)-SUMIFS($C$11:C1103,$B$11:B1103,"deposit",$D$11:D1103,"reinvestment")</f>
        <v>0</v>
      </c>
    </row>
    <row r="1104" spans="1:6" ht="29.1" customHeight="1" x14ac:dyDescent="0.25">
      <c r="A1104" s="128"/>
      <c r="B1104" s="128"/>
      <c r="C1104" s="128"/>
      <c r="D1104" s="128"/>
      <c r="E1104" s="126" t="str">
        <f t="shared" si="17"/>
        <v/>
      </c>
      <c r="F1104">
        <f>SUMIF($B$11:B1104,"withdraw",$C$11:C1104)-SUMIFS($C$11:C1104,$B$11:B1104,"deposit",$D$11:D1104,"reinvestment")</f>
        <v>0</v>
      </c>
    </row>
    <row r="1105" spans="1:6" ht="29.1" customHeight="1" x14ac:dyDescent="0.25">
      <c r="A1105" s="128"/>
      <c r="B1105" s="128"/>
      <c r="C1105" s="128"/>
      <c r="D1105" s="128"/>
      <c r="E1105" s="126" t="str">
        <f t="shared" si="17"/>
        <v/>
      </c>
      <c r="F1105">
        <f>SUMIF($B$11:B1105,"withdraw",$C$11:C1105)-SUMIFS($C$11:C1105,$B$11:B1105,"deposit",$D$11:D1105,"reinvestment")</f>
        <v>0</v>
      </c>
    </row>
    <row r="1106" spans="1:6" ht="29.1" customHeight="1" x14ac:dyDescent="0.25">
      <c r="A1106" s="128"/>
      <c r="B1106" s="128"/>
      <c r="C1106" s="128"/>
      <c r="D1106" s="128"/>
      <c r="E1106" s="126" t="str">
        <f t="shared" si="17"/>
        <v/>
      </c>
      <c r="F1106">
        <f>SUMIF($B$11:B1106,"withdraw",$C$11:C1106)-SUMIFS($C$11:C1106,$B$11:B1106,"deposit",$D$11:D1106,"reinvestment")</f>
        <v>0</v>
      </c>
    </row>
    <row r="1107" spans="1:6" ht="29.1" customHeight="1" x14ac:dyDescent="0.25">
      <c r="A1107" s="128"/>
      <c r="B1107" s="128"/>
      <c r="C1107" s="128"/>
      <c r="D1107" s="128"/>
      <c r="E1107" s="126" t="str">
        <f t="shared" si="17"/>
        <v/>
      </c>
      <c r="F1107">
        <f>SUMIF($B$11:B1107,"withdraw",$C$11:C1107)-SUMIFS($C$11:C1107,$B$11:B1107,"deposit",$D$11:D1107,"reinvestment")</f>
        <v>0</v>
      </c>
    </row>
    <row r="1108" spans="1:6" ht="29.1" customHeight="1" x14ac:dyDescent="0.25">
      <c r="A1108" s="128"/>
      <c r="B1108" s="128"/>
      <c r="C1108" s="128"/>
      <c r="D1108" s="128"/>
      <c r="E1108" s="126" t="str">
        <f t="shared" si="17"/>
        <v/>
      </c>
      <c r="F1108">
        <f>SUMIF($B$11:B1108,"withdraw",$C$11:C1108)-SUMIFS($C$11:C1108,$B$11:B1108,"deposit",$D$11:D1108,"reinvestment")</f>
        <v>0</v>
      </c>
    </row>
    <row r="1109" spans="1:6" ht="29.1" customHeight="1" x14ac:dyDescent="0.25">
      <c r="A1109" s="128"/>
      <c r="B1109" s="128"/>
      <c r="C1109" s="128"/>
      <c r="D1109" s="128"/>
      <c r="E1109" s="126" t="str">
        <f t="shared" si="17"/>
        <v/>
      </c>
      <c r="F1109">
        <f>SUMIF($B$11:B1109,"withdraw",$C$11:C1109)-SUMIFS($C$11:C1109,$B$11:B1109,"deposit",$D$11:D1109,"reinvestment")</f>
        <v>0</v>
      </c>
    </row>
    <row r="1110" spans="1:6" ht="29.1" customHeight="1" x14ac:dyDescent="0.25">
      <c r="A1110" s="128"/>
      <c r="B1110" s="128"/>
      <c r="C1110" s="128"/>
      <c r="D1110" s="128"/>
      <c r="E1110" s="126" t="str">
        <f t="shared" si="17"/>
        <v/>
      </c>
      <c r="F1110">
        <f>SUMIF($B$11:B1110,"withdraw",$C$11:C1110)-SUMIFS($C$11:C1110,$B$11:B1110,"deposit",$D$11:D1110,"reinvestment")</f>
        <v>0</v>
      </c>
    </row>
    <row r="1111" spans="1:6" ht="29.1" customHeight="1" x14ac:dyDescent="0.25">
      <c r="A1111" s="128"/>
      <c r="B1111" s="128"/>
      <c r="C1111" s="128"/>
      <c r="D1111" s="128"/>
      <c r="E1111" s="126" t="str">
        <f t="shared" si="17"/>
        <v/>
      </c>
      <c r="F1111">
        <f>SUMIF($B$11:B1111,"withdraw",$C$11:C1111)-SUMIFS($C$11:C1111,$B$11:B1111,"deposit",$D$11:D1111,"reinvestment")</f>
        <v>0</v>
      </c>
    </row>
    <row r="1112" spans="1:6" ht="29.1" customHeight="1" x14ac:dyDescent="0.25">
      <c r="A1112" s="128"/>
      <c r="B1112" s="128"/>
      <c r="C1112" s="128"/>
      <c r="D1112" s="128"/>
      <c r="E1112" s="126" t="str">
        <f t="shared" si="17"/>
        <v/>
      </c>
      <c r="F1112">
        <f>SUMIF($B$11:B1112,"withdraw",$C$11:C1112)-SUMIFS($C$11:C1112,$B$11:B1112,"deposit",$D$11:D1112,"reinvestment")</f>
        <v>0</v>
      </c>
    </row>
    <row r="1113" spans="1:6" ht="29.1" customHeight="1" x14ac:dyDescent="0.25">
      <c r="A1113" s="128"/>
      <c r="B1113" s="128"/>
      <c r="C1113" s="128"/>
      <c r="D1113" s="128"/>
      <c r="E1113" s="126" t="str">
        <f t="shared" si="17"/>
        <v/>
      </c>
      <c r="F1113">
        <f>SUMIF($B$11:B1113,"withdraw",$C$11:C1113)-SUMIFS($C$11:C1113,$B$11:B1113,"deposit",$D$11:D1113,"reinvestment")</f>
        <v>0</v>
      </c>
    </row>
    <row r="1114" spans="1:6" ht="29.1" customHeight="1" x14ac:dyDescent="0.25">
      <c r="A1114" s="128"/>
      <c r="B1114" s="128"/>
      <c r="C1114" s="128"/>
      <c r="D1114" s="128"/>
      <c r="E1114" s="126" t="str">
        <f t="shared" si="17"/>
        <v/>
      </c>
      <c r="F1114">
        <f>SUMIF($B$11:B1114,"withdraw",$C$11:C1114)-SUMIFS($C$11:C1114,$B$11:B1114,"deposit",$D$11:D1114,"reinvestment")</f>
        <v>0</v>
      </c>
    </row>
    <row r="1115" spans="1:6" ht="29.1" customHeight="1" x14ac:dyDescent="0.25">
      <c r="A1115" s="128"/>
      <c r="B1115" s="128"/>
      <c r="C1115" s="128"/>
      <c r="D1115" s="128"/>
      <c r="E1115" s="126" t="str">
        <f t="shared" si="17"/>
        <v/>
      </c>
      <c r="F1115">
        <f>SUMIF($B$11:B1115,"withdraw",$C$11:C1115)-SUMIFS($C$11:C1115,$B$11:B1115,"deposit",$D$11:D1115,"reinvestment")</f>
        <v>0</v>
      </c>
    </row>
    <row r="1116" spans="1:6" ht="29.1" customHeight="1" x14ac:dyDescent="0.25">
      <c r="A1116" s="128"/>
      <c r="B1116" s="128"/>
      <c r="C1116" s="128"/>
      <c r="D1116" s="128"/>
      <c r="E1116" s="126" t="str">
        <f t="shared" si="17"/>
        <v/>
      </c>
      <c r="F1116">
        <f>SUMIF($B$11:B1116,"withdraw",$C$11:C1116)-SUMIFS($C$11:C1116,$B$11:B1116,"deposit",$D$11:D1116,"reinvestment")</f>
        <v>0</v>
      </c>
    </row>
    <row r="1117" spans="1:6" ht="29.1" customHeight="1" x14ac:dyDescent="0.25">
      <c r="A1117" s="128"/>
      <c r="B1117" s="128"/>
      <c r="C1117" s="128"/>
      <c r="D1117" s="128"/>
      <c r="E1117" s="126" t="str">
        <f t="shared" si="17"/>
        <v/>
      </c>
      <c r="F1117">
        <f>SUMIF($B$11:B1117,"withdraw",$C$11:C1117)-SUMIFS($C$11:C1117,$B$11:B1117,"deposit",$D$11:D1117,"reinvestment")</f>
        <v>0</v>
      </c>
    </row>
    <row r="1118" spans="1:6" ht="29.1" customHeight="1" x14ac:dyDescent="0.25">
      <c r="A1118" s="128"/>
      <c r="B1118" s="128"/>
      <c r="C1118" s="128"/>
      <c r="D1118" s="128"/>
      <c r="E1118" s="126" t="str">
        <f t="shared" si="17"/>
        <v/>
      </c>
      <c r="F1118">
        <f>SUMIF($B$11:B1118,"withdraw",$C$11:C1118)-SUMIFS($C$11:C1118,$B$11:B1118,"deposit",$D$11:D1118,"reinvestment")</f>
        <v>0</v>
      </c>
    </row>
    <row r="1119" spans="1:6" ht="29.1" customHeight="1" x14ac:dyDescent="0.25">
      <c r="A1119" s="128"/>
      <c r="B1119" s="128"/>
      <c r="C1119" s="128"/>
      <c r="D1119" s="128"/>
      <c r="E1119" s="126" t="str">
        <f t="shared" si="17"/>
        <v/>
      </c>
      <c r="F1119">
        <f>SUMIF($B$11:B1119,"withdraw",$C$11:C1119)-SUMIFS($C$11:C1119,$B$11:B1119,"deposit",$D$11:D1119,"reinvestment")</f>
        <v>0</v>
      </c>
    </row>
    <row r="1120" spans="1:6" ht="29.1" customHeight="1" x14ac:dyDescent="0.25">
      <c r="A1120" s="128"/>
      <c r="B1120" s="128"/>
      <c r="C1120" s="128"/>
      <c r="D1120" s="128"/>
      <c r="E1120" s="126" t="str">
        <f t="shared" si="17"/>
        <v/>
      </c>
      <c r="F1120">
        <f>SUMIF($B$11:B1120,"withdraw",$C$11:C1120)-SUMIFS($C$11:C1120,$B$11:B1120,"deposit",$D$11:D1120,"reinvestment")</f>
        <v>0</v>
      </c>
    </row>
    <row r="1121" spans="1:6" ht="29.1" customHeight="1" x14ac:dyDescent="0.25">
      <c r="A1121" s="128"/>
      <c r="B1121" s="128"/>
      <c r="C1121" s="128"/>
      <c r="D1121" s="128"/>
      <c r="E1121" s="126" t="str">
        <f t="shared" si="17"/>
        <v/>
      </c>
      <c r="F1121">
        <f>SUMIF($B$11:B1121,"withdraw",$C$11:C1121)-SUMIFS($C$11:C1121,$B$11:B1121,"deposit",$D$11:D1121,"reinvestment")</f>
        <v>0</v>
      </c>
    </row>
    <row r="1122" spans="1:6" ht="29.1" customHeight="1" x14ac:dyDescent="0.25">
      <c r="A1122" s="128"/>
      <c r="B1122" s="128"/>
      <c r="C1122" s="128"/>
      <c r="D1122" s="128"/>
      <c r="E1122" s="126" t="str">
        <f t="shared" si="17"/>
        <v/>
      </c>
      <c r="F1122">
        <f>SUMIF($B$11:B1122,"withdraw",$C$11:C1122)-SUMIFS($C$11:C1122,$B$11:B1122,"deposit",$D$11:D1122,"reinvestment")</f>
        <v>0</v>
      </c>
    </row>
    <row r="1123" spans="1:6" ht="29.1" customHeight="1" x14ac:dyDescent="0.25">
      <c r="A1123" s="128"/>
      <c r="B1123" s="128"/>
      <c r="C1123" s="128"/>
      <c r="D1123" s="128"/>
      <c r="E1123" s="126" t="str">
        <f t="shared" si="17"/>
        <v/>
      </c>
      <c r="F1123">
        <f>SUMIF($B$11:B1123,"withdraw",$C$11:C1123)-SUMIFS($C$11:C1123,$B$11:B1123,"deposit",$D$11:D1123,"reinvestment")</f>
        <v>0</v>
      </c>
    </row>
    <row r="1124" spans="1:6" ht="29.1" customHeight="1" x14ac:dyDescent="0.25">
      <c r="A1124" s="128"/>
      <c r="B1124" s="128"/>
      <c r="C1124" s="128"/>
      <c r="D1124" s="128"/>
      <c r="E1124" s="126" t="str">
        <f t="shared" si="17"/>
        <v/>
      </c>
      <c r="F1124">
        <f>SUMIF($B$11:B1124,"withdraw",$C$11:C1124)-SUMIFS($C$11:C1124,$B$11:B1124,"deposit",$D$11:D1124,"reinvestment")</f>
        <v>0</v>
      </c>
    </row>
    <row r="1125" spans="1:6" ht="29.1" customHeight="1" x14ac:dyDescent="0.25">
      <c r="A1125" s="128"/>
      <c r="B1125" s="128"/>
      <c r="C1125" s="128"/>
      <c r="D1125" s="128"/>
      <c r="E1125" s="126" t="str">
        <f t="shared" si="17"/>
        <v/>
      </c>
      <c r="F1125">
        <f>SUMIF($B$11:B1125,"withdraw",$C$11:C1125)-SUMIFS($C$11:C1125,$B$11:B1125,"deposit",$D$11:D1125,"reinvestment")</f>
        <v>0</v>
      </c>
    </row>
    <row r="1126" spans="1:6" ht="29.1" customHeight="1" x14ac:dyDescent="0.25">
      <c r="A1126" s="128"/>
      <c r="B1126" s="128"/>
      <c r="C1126" s="128"/>
      <c r="D1126" s="128"/>
      <c r="E1126" s="126" t="str">
        <f t="shared" si="17"/>
        <v/>
      </c>
      <c r="F1126">
        <f>SUMIF($B$11:B1126,"withdraw",$C$11:C1126)-SUMIFS($C$11:C1126,$B$11:B1126,"deposit",$D$11:D1126,"reinvestment")</f>
        <v>0</v>
      </c>
    </row>
    <row r="1127" spans="1:6" ht="29.1" customHeight="1" x14ac:dyDescent="0.25">
      <c r="A1127" s="128"/>
      <c r="B1127" s="128"/>
      <c r="C1127" s="128"/>
      <c r="D1127" s="128"/>
      <c r="E1127" s="126" t="str">
        <f t="shared" si="17"/>
        <v/>
      </c>
      <c r="F1127">
        <f>SUMIF($B$11:B1127,"withdraw",$C$11:C1127)-SUMIFS($C$11:C1127,$B$11:B1127,"deposit",$D$11:D1127,"reinvestment")</f>
        <v>0</v>
      </c>
    </row>
    <row r="1128" spans="1:6" ht="29.1" customHeight="1" x14ac:dyDescent="0.25">
      <c r="A1128" s="128"/>
      <c r="B1128" s="128"/>
      <c r="C1128" s="128"/>
      <c r="D1128" s="128"/>
      <c r="E1128" s="126" t="str">
        <f t="shared" si="17"/>
        <v/>
      </c>
      <c r="F1128">
        <f>SUMIF($B$11:B1128,"withdraw",$C$11:C1128)-SUMIFS($C$11:C1128,$B$11:B1128,"deposit",$D$11:D1128,"reinvestment")</f>
        <v>0</v>
      </c>
    </row>
    <row r="1129" spans="1:6" ht="29.1" customHeight="1" x14ac:dyDescent="0.25">
      <c r="A1129" s="128"/>
      <c r="B1129" s="128"/>
      <c r="C1129" s="128"/>
      <c r="D1129" s="128"/>
      <c r="E1129" s="126" t="str">
        <f t="shared" si="17"/>
        <v/>
      </c>
      <c r="F1129">
        <f>SUMIF($B$11:B1129,"withdraw",$C$11:C1129)-SUMIFS($C$11:C1129,$B$11:B1129,"deposit",$D$11:D1129,"reinvestment")</f>
        <v>0</v>
      </c>
    </row>
    <row r="1130" spans="1:6" ht="29.1" customHeight="1" x14ac:dyDescent="0.25">
      <c r="A1130" s="128"/>
      <c r="B1130" s="128"/>
      <c r="C1130" s="128"/>
      <c r="D1130" s="128"/>
      <c r="E1130" s="126" t="str">
        <f t="shared" si="17"/>
        <v/>
      </c>
      <c r="F1130">
        <f>SUMIF($B$11:B1130,"withdraw",$C$11:C1130)-SUMIFS($C$11:C1130,$B$11:B1130,"deposit",$D$11:D1130,"reinvestment")</f>
        <v>0</v>
      </c>
    </row>
    <row r="1131" spans="1:6" ht="29.1" customHeight="1" x14ac:dyDescent="0.25">
      <c r="A1131" s="128"/>
      <c r="B1131" s="128"/>
      <c r="C1131" s="128"/>
      <c r="D1131" s="128"/>
      <c r="E1131" s="126" t="str">
        <f t="shared" si="17"/>
        <v/>
      </c>
      <c r="F1131">
        <f>SUMIF($B$11:B1131,"withdraw",$C$11:C1131)-SUMIFS($C$11:C1131,$B$11:B1131,"deposit",$D$11:D1131,"reinvestment")</f>
        <v>0</v>
      </c>
    </row>
    <row r="1132" spans="1:6" ht="29.1" customHeight="1" x14ac:dyDescent="0.25">
      <c r="A1132" s="128"/>
      <c r="B1132" s="128"/>
      <c r="C1132" s="128"/>
      <c r="D1132" s="128"/>
      <c r="E1132" s="126" t="str">
        <f t="shared" si="17"/>
        <v/>
      </c>
      <c r="F1132">
        <f>SUMIF($B$11:B1132,"withdraw",$C$11:C1132)-SUMIFS($C$11:C1132,$B$11:B1132,"deposit",$D$11:D1132,"reinvestment")</f>
        <v>0</v>
      </c>
    </row>
    <row r="1133" spans="1:6" ht="29.1" customHeight="1" x14ac:dyDescent="0.25">
      <c r="A1133" s="128"/>
      <c r="B1133" s="128"/>
      <c r="C1133" s="128"/>
      <c r="D1133" s="128"/>
      <c r="E1133" s="126" t="str">
        <f t="shared" si="17"/>
        <v/>
      </c>
      <c r="F1133">
        <f>SUMIF($B$11:B1133,"withdraw",$C$11:C1133)-SUMIFS($C$11:C1133,$B$11:B1133,"deposit",$D$11:D1133,"reinvestment")</f>
        <v>0</v>
      </c>
    </row>
    <row r="1134" spans="1:6" ht="29.1" customHeight="1" x14ac:dyDescent="0.25">
      <c r="A1134" s="128"/>
      <c r="B1134" s="128"/>
      <c r="C1134" s="128"/>
      <c r="D1134" s="128"/>
      <c r="E1134" s="126" t="str">
        <f t="shared" si="17"/>
        <v/>
      </c>
      <c r="F1134">
        <f>SUMIF($B$11:B1134,"withdraw",$C$11:C1134)-SUMIFS($C$11:C1134,$B$11:B1134,"deposit",$D$11:D1134,"reinvestment")</f>
        <v>0</v>
      </c>
    </row>
    <row r="1135" spans="1:6" ht="29.1" customHeight="1" x14ac:dyDescent="0.25">
      <c r="A1135" s="128"/>
      <c r="B1135" s="128"/>
      <c r="C1135" s="128"/>
      <c r="D1135" s="128"/>
      <c r="E1135" s="126" t="str">
        <f t="shared" si="17"/>
        <v/>
      </c>
      <c r="F1135">
        <f>SUMIF($B$11:B1135,"withdraw",$C$11:C1135)-SUMIFS($C$11:C1135,$B$11:B1135,"deposit",$D$11:D1135,"reinvestment")</f>
        <v>0</v>
      </c>
    </row>
    <row r="1136" spans="1:6" ht="29.1" customHeight="1" x14ac:dyDescent="0.25">
      <c r="A1136" s="128"/>
      <c r="B1136" s="128"/>
      <c r="C1136" s="128"/>
      <c r="D1136" s="128"/>
      <c r="E1136" s="126" t="str">
        <f t="shared" si="17"/>
        <v/>
      </c>
      <c r="F1136">
        <f>SUMIF($B$11:B1136,"withdraw",$C$11:C1136)-SUMIFS($C$11:C1136,$B$11:B1136,"deposit",$D$11:D1136,"reinvestment")</f>
        <v>0</v>
      </c>
    </row>
    <row r="1137" spans="1:6" ht="29.1" customHeight="1" x14ac:dyDescent="0.25">
      <c r="A1137" s="128"/>
      <c r="B1137" s="128"/>
      <c r="C1137" s="128"/>
      <c r="D1137" s="128"/>
      <c r="E1137" s="126" t="str">
        <f t="shared" si="17"/>
        <v/>
      </c>
      <c r="F1137">
        <f>SUMIF($B$11:B1137,"withdraw",$C$11:C1137)-SUMIFS($C$11:C1137,$B$11:B1137,"deposit",$D$11:D1137,"reinvestment")</f>
        <v>0</v>
      </c>
    </row>
    <row r="1138" spans="1:6" ht="29.1" customHeight="1" x14ac:dyDescent="0.25">
      <c r="A1138" s="128"/>
      <c r="B1138" s="128"/>
      <c r="C1138" s="128"/>
      <c r="D1138" s="128"/>
      <c r="E1138" s="126" t="str">
        <f t="shared" si="17"/>
        <v/>
      </c>
      <c r="F1138">
        <f>SUMIF($B$11:B1138,"withdraw",$C$11:C1138)-SUMIFS($C$11:C1138,$B$11:B1138,"deposit",$D$11:D1138,"reinvestment")</f>
        <v>0</v>
      </c>
    </row>
    <row r="1139" spans="1:6" ht="29.1" customHeight="1" x14ac:dyDescent="0.25">
      <c r="A1139" s="128"/>
      <c r="B1139" s="128"/>
      <c r="C1139" s="128"/>
      <c r="D1139" s="128"/>
      <c r="E1139" s="126" t="str">
        <f t="shared" si="17"/>
        <v/>
      </c>
      <c r="F1139">
        <f>SUMIF($B$11:B1139,"withdraw",$C$11:C1139)-SUMIFS($C$11:C1139,$B$11:B1139,"deposit",$D$11:D1139,"reinvestment")</f>
        <v>0</v>
      </c>
    </row>
    <row r="1140" spans="1:6" ht="29.1" customHeight="1" x14ac:dyDescent="0.25">
      <c r="A1140" s="128"/>
      <c r="B1140" s="128"/>
      <c r="C1140" s="128"/>
      <c r="D1140" s="128"/>
      <c r="E1140" s="126" t="str">
        <f t="shared" si="17"/>
        <v/>
      </c>
      <c r="F1140">
        <f>SUMIF($B$11:B1140,"withdraw",$C$11:C1140)-SUMIFS($C$11:C1140,$B$11:B1140,"deposit",$D$11:D1140,"reinvestment")</f>
        <v>0</v>
      </c>
    </row>
    <row r="1141" spans="1:6" ht="29.1" customHeight="1" x14ac:dyDescent="0.25">
      <c r="A1141" s="128"/>
      <c r="B1141" s="128"/>
      <c r="C1141" s="128"/>
      <c r="D1141" s="128"/>
      <c r="E1141" s="126" t="str">
        <f t="shared" si="17"/>
        <v/>
      </c>
      <c r="F1141">
        <f>SUMIF($B$11:B1141,"withdraw",$C$11:C1141)-SUMIFS($C$11:C1141,$B$11:B1141,"deposit",$D$11:D1141,"reinvestment")</f>
        <v>0</v>
      </c>
    </row>
    <row r="1142" spans="1:6" ht="29.1" customHeight="1" x14ac:dyDescent="0.25">
      <c r="A1142" s="128"/>
      <c r="B1142" s="128"/>
      <c r="C1142" s="128"/>
      <c r="D1142" s="128"/>
      <c r="E1142" s="126" t="str">
        <f t="shared" si="17"/>
        <v/>
      </c>
      <c r="F1142">
        <f>SUMIF($B$11:B1142,"withdraw",$C$11:C1142)-SUMIFS($C$11:C1142,$B$11:B1142,"deposit",$D$11:D1142,"reinvestment")</f>
        <v>0</v>
      </c>
    </row>
    <row r="1143" spans="1:6" ht="29.1" customHeight="1" x14ac:dyDescent="0.25">
      <c r="A1143" s="128"/>
      <c r="B1143" s="128"/>
      <c r="C1143" s="128"/>
      <c r="D1143" s="128"/>
      <c r="E1143" s="126" t="str">
        <f t="shared" si="17"/>
        <v/>
      </c>
      <c r="F1143">
        <f>SUMIF($B$11:B1143,"withdraw",$C$11:C1143)-SUMIFS($C$11:C1143,$B$11:B1143,"deposit",$D$11:D1143,"reinvestment")</f>
        <v>0</v>
      </c>
    </row>
    <row r="1144" spans="1:6" ht="29.1" customHeight="1" x14ac:dyDescent="0.25">
      <c r="A1144" s="128"/>
      <c r="B1144" s="128"/>
      <c r="C1144" s="128"/>
      <c r="D1144" s="128"/>
      <c r="E1144" s="126" t="str">
        <f t="shared" si="17"/>
        <v/>
      </c>
      <c r="F1144">
        <f>SUMIF($B$11:B1144,"withdraw",$C$11:C1144)-SUMIFS($C$11:C1144,$B$11:B1144,"deposit",$D$11:D1144,"reinvestment")</f>
        <v>0</v>
      </c>
    </row>
    <row r="1145" spans="1:6" ht="29.1" customHeight="1" x14ac:dyDescent="0.25">
      <c r="A1145" s="128"/>
      <c r="B1145" s="128"/>
      <c r="C1145" s="128"/>
      <c r="D1145" s="128"/>
      <c r="E1145" s="126" t="str">
        <f t="shared" si="17"/>
        <v/>
      </c>
      <c r="F1145">
        <f>SUMIF($B$11:B1145,"withdraw",$C$11:C1145)-SUMIFS($C$11:C1145,$B$11:B1145,"deposit",$D$11:D1145,"reinvestment")</f>
        <v>0</v>
      </c>
    </row>
    <row r="1146" spans="1:6" ht="29.1" customHeight="1" x14ac:dyDescent="0.25">
      <c r="A1146" s="128"/>
      <c r="B1146" s="128"/>
      <c r="C1146" s="128"/>
      <c r="D1146" s="128"/>
      <c r="E1146" s="126" t="str">
        <f t="shared" si="17"/>
        <v/>
      </c>
      <c r="F1146">
        <f>SUMIF($B$11:B1146,"withdraw",$C$11:C1146)-SUMIFS($C$11:C1146,$B$11:B1146,"deposit",$D$11:D1146,"reinvestment")</f>
        <v>0</v>
      </c>
    </row>
    <row r="1147" spans="1:6" ht="29.1" customHeight="1" x14ac:dyDescent="0.25">
      <c r="A1147" s="128"/>
      <c r="B1147" s="128"/>
      <c r="C1147" s="128"/>
      <c r="D1147" s="128"/>
      <c r="E1147" s="126" t="str">
        <f t="shared" si="17"/>
        <v/>
      </c>
      <c r="F1147">
        <f>SUMIF($B$11:B1147,"withdraw",$C$11:C1147)-SUMIFS($C$11:C1147,$B$11:B1147,"deposit",$D$11:D1147,"reinvestment")</f>
        <v>0</v>
      </c>
    </row>
    <row r="1148" spans="1:6" ht="29.1" customHeight="1" x14ac:dyDescent="0.25">
      <c r="A1148" s="128"/>
      <c r="B1148" s="128"/>
      <c r="C1148" s="128"/>
      <c r="D1148" s="128"/>
      <c r="E1148" s="126" t="str">
        <f t="shared" si="17"/>
        <v/>
      </c>
      <c r="F1148">
        <f>SUMIF($B$11:B1148,"withdraw",$C$11:C1148)-SUMIFS($C$11:C1148,$B$11:B1148,"deposit",$D$11:D1148,"reinvestment")</f>
        <v>0</v>
      </c>
    </row>
    <row r="1149" spans="1:6" ht="29.1" customHeight="1" x14ac:dyDescent="0.25">
      <c r="A1149" s="128"/>
      <c r="B1149" s="128"/>
      <c r="C1149" s="128"/>
      <c r="D1149" s="128"/>
      <c r="E1149" s="126" t="str">
        <f t="shared" si="17"/>
        <v/>
      </c>
      <c r="F1149">
        <f>SUMIF($B$11:B1149,"withdraw",$C$11:C1149)-SUMIFS($C$11:C1149,$B$11:B1149,"deposit",$D$11:D1149,"reinvestment")</f>
        <v>0</v>
      </c>
    </row>
    <row r="1150" spans="1:6" ht="29.1" customHeight="1" x14ac:dyDescent="0.25">
      <c r="A1150" s="128"/>
      <c r="B1150" s="128"/>
      <c r="C1150" s="128"/>
      <c r="D1150" s="128"/>
      <c r="E1150" s="126" t="str">
        <f t="shared" si="17"/>
        <v/>
      </c>
      <c r="F1150">
        <f>SUMIF($B$11:B1150,"withdraw",$C$11:C1150)-SUMIFS($C$11:C1150,$B$11:B1150,"deposit",$D$11:D1150,"reinvestment")</f>
        <v>0</v>
      </c>
    </row>
    <row r="1151" spans="1:6" ht="29.1" customHeight="1" x14ac:dyDescent="0.25">
      <c r="A1151" s="128"/>
      <c r="B1151" s="128"/>
      <c r="C1151" s="128"/>
      <c r="D1151" s="128"/>
      <c r="E1151" s="126" t="str">
        <f t="shared" si="17"/>
        <v/>
      </c>
      <c r="F1151">
        <f>SUMIF($B$11:B1151,"withdraw",$C$11:C1151)-SUMIFS($C$11:C1151,$B$11:B1151,"deposit",$D$11:D1151,"reinvestment")</f>
        <v>0</v>
      </c>
    </row>
    <row r="1152" spans="1:6" ht="29.1" customHeight="1" x14ac:dyDescent="0.25">
      <c r="A1152" s="128"/>
      <c r="B1152" s="128"/>
      <c r="C1152" s="128"/>
      <c r="D1152" s="128"/>
      <c r="E1152" s="126" t="str">
        <f t="shared" si="17"/>
        <v/>
      </c>
      <c r="F1152">
        <f>SUMIF($B$11:B1152,"withdraw",$C$11:C1152)-SUMIFS($C$11:C1152,$B$11:B1152,"deposit",$D$11:D1152,"reinvestment")</f>
        <v>0</v>
      </c>
    </row>
    <row r="1153" spans="1:6" ht="29.1" customHeight="1" x14ac:dyDescent="0.25">
      <c r="A1153" s="128"/>
      <c r="B1153" s="128"/>
      <c r="C1153" s="128"/>
      <c r="D1153" s="128"/>
      <c r="E1153" s="126" t="str">
        <f t="shared" si="17"/>
        <v/>
      </c>
      <c r="F1153">
        <f>SUMIF($B$11:B1153,"withdraw",$C$11:C1153)-SUMIFS($C$11:C1153,$B$11:B1153,"deposit",$D$11:D1153,"reinvestment")</f>
        <v>0</v>
      </c>
    </row>
    <row r="1154" spans="1:6" ht="29.1" customHeight="1" x14ac:dyDescent="0.25">
      <c r="A1154" s="128"/>
      <c r="B1154" s="128"/>
      <c r="C1154" s="128"/>
      <c r="D1154" s="128"/>
      <c r="E1154" s="126" t="str">
        <f t="shared" si="17"/>
        <v/>
      </c>
      <c r="F1154">
        <f>SUMIF($B$11:B1154,"withdraw",$C$11:C1154)-SUMIFS($C$11:C1154,$B$11:B1154,"deposit",$D$11:D1154,"reinvestment")</f>
        <v>0</v>
      </c>
    </row>
    <row r="1155" spans="1:6" ht="29.1" customHeight="1" x14ac:dyDescent="0.25">
      <c r="A1155" s="128"/>
      <c r="B1155" s="128"/>
      <c r="C1155" s="128"/>
      <c r="D1155" s="128"/>
      <c r="E1155" s="126" t="str">
        <f t="shared" si="17"/>
        <v/>
      </c>
      <c r="F1155">
        <f>SUMIF($B$11:B1155,"withdraw",$C$11:C1155)-SUMIFS($C$11:C1155,$B$11:B1155,"deposit",$D$11:D1155,"reinvestment")</f>
        <v>0</v>
      </c>
    </row>
    <row r="1156" spans="1:6" ht="29.1" customHeight="1" x14ac:dyDescent="0.25">
      <c r="A1156" s="128"/>
      <c r="B1156" s="128"/>
      <c r="C1156" s="128"/>
      <c r="D1156" s="128"/>
      <c r="E1156" s="126" t="str">
        <f t="shared" si="17"/>
        <v/>
      </c>
      <c r="F1156">
        <f>SUMIF($B$11:B1156,"withdraw",$C$11:C1156)-SUMIFS($C$11:C1156,$B$11:B1156,"deposit",$D$11:D1156,"reinvestment")</f>
        <v>0</v>
      </c>
    </row>
    <row r="1157" spans="1:6" ht="29.1" customHeight="1" x14ac:dyDescent="0.25">
      <c r="A1157" s="128"/>
      <c r="B1157" s="128"/>
      <c r="C1157" s="128"/>
      <c r="D1157" s="128"/>
      <c r="E1157" s="126" t="str">
        <f t="shared" si="17"/>
        <v/>
      </c>
      <c r="F1157">
        <f>SUMIF($B$11:B1157,"withdraw",$C$11:C1157)-SUMIFS($C$11:C1157,$B$11:B1157,"deposit",$D$11:D1157,"reinvestment")</f>
        <v>0</v>
      </c>
    </row>
    <row r="1158" spans="1:6" ht="29.1" customHeight="1" x14ac:dyDescent="0.25">
      <c r="A1158" s="128"/>
      <c r="B1158" s="128"/>
      <c r="C1158" s="128"/>
      <c r="D1158" s="128"/>
      <c r="E1158" s="126" t="str">
        <f t="shared" si="17"/>
        <v/>
      </c>
      <c r="F1158">
        <f>SUMIF($B$11:B1158,"withdraw",$C$11:C1158)-SUMIFS($C$11:C1158,$B$11:B1158,"deposit",$D$11:D1158,"reinvestment")</f>
        <v>0</v>
      </c>
    </row>
    <row r="1159" spans="1:6" ht="29.1" customHeight="1" x14ac:dyDescent="0.25">
      <c r="A1159" s="128"/>
      <c r="B1159" s="128"/>
      <c r="C1159" s="128"/>
      <c r="D1159" s="128"/>
      <c r="E1159" s="126" t="str">
        <f t="shared" si="17"/>
        <v/>
      </c>
      <c r="F1159">
        <f>SUMIF($B$11:B1159,"withdraw",$C$11:C1159)-SUMIFS($C$11:C1159,$B$11:B1159,"deposit",$D$11:D1159,"reinvestment")</f>
        <v>0</v>
      </c>
    </row>
    <row r="1160" spans="1:6" ht="29.1" customHeight="1" x14ac:dyDescent="0.25">
      <c r="A1160" s="128"/>
      <c r="B1160" s="128"/>
      <c r="C1160" s="128"/>
      <c r="D1160" s="128"/>
      <c r="E1160" s="126" t="str">
        <f t="shared" si="17"/>
        <v/>
      </c>
      <c r="F1160">
        <f>SUMIF($B$11:B1160,"withdraw",$C$11:C1160)-SUMIFS($C$11:C1160,$B$11:B1160,"deposit",$D$11:D1160,"reinvestment")</f>
        <v>0</v>
      </c>
    </row>
    <row r="1161" spans="1:6" ht="29.1" customHeight="1" x14ac:dyDescent="0.25">
      <c r="A1161" s="128"/>
      <c r="B1161" s="128"/>
      <c r="C1161" s="128"/>
      <c r="D1161" s="128"/>
      <c r="E1161" s="126" t="str">
        <f t="shared" si="17"/>
        <v/>
      </c>
      <c r="F1161">
        <f>SUMIF($B$11:B1161,"withdraw",$C$11:C1161)-SUMIFS($C$11:C1161,$B$11:B1161,"deposit",$D$11:D1161,"reinvestment")</f>
        <v>0</v>
      </c>
    </row>
    <row r="1162" spans="1:6" ht="29.1" customHeight="1" x14ac:dyDescent="0.25">
      <c r="A1162" s="128"/>
      <c r="B1162" s="128"/>
      <c r="C1162" s="128"/>
      <c r="D1162" s="128"/>
      <c r="E1162" s="126" t="str">
        <f t="shared" si="17"/>
        <v/>
      </c>
      <c r="F1162">
        <f>SUMIF($B$11:B1162,"withdraw",$C$11:C1162)-SUMIFS($C$11:C1162,$B$11:B1162,"deposit",$D$11:D1162,"reinvestment")</f>
        <v>0</v>
      </c>
    </row>
    <row r="1163" spans="1:6" ht="29.1" customHeight="1" x14ac:dyDescent="0.25">
      <c r="A1163" s="128"/>
      <c r="B1163" s="128"/>
      <c r="C1163" s="128"/>
      <c r="D1163" s="128"/>
      <c r="E1163" s="126" t="str">
        <f t="shared" si="17"/>
        <v/>
      </c>
      <c r="F1163">
        <f>SUMIF($B$11:B1163,"withdraw",$C$11:C1163)-SUMIFS($C$11:C1163,$B$11:B1163,"deposit",$D$11:D1163,"reinvestment")</f>
        <v>0</v>
      </c>
    </row>
    <row r="1164" spans="1:6" ht="29.1" customHeight="1" x14ac:dyDescent="0.25">
      <c r="A1164" s="128"/>
      <c r="B1164" s="128"/>
      <c r="C1164" s="128"/>
      <c r="D1164" s="128"/>
      <c r="E1164" s="126" t="str">
        <f t="shared" si="17"/>
        <v/>
      </c>
      <c r="F1164">
        <f>SUMIF($B$11:B1164,"withdraw",$C$11:C1164)-SUMIFS($C$11:C1164,$B$11:B1164,"deposit",$D$11:D1164,"reinvestment")</f>
        <v>0</v>
      </c>
    </row>
    <row r="1165" spans="1:6" ht="29.1" customHeight="1" x14ac:dyDescent="0.25">
      <c r="A1165" s="128"/>
      <c r="B1165" s="128"/>
      <c r="C1165" s="128"/>
      <c r="D1165" s="128"/>
      <c r="E1165" s="126" t="str">
        <f t="shared" ref="E1165:E1228" si="18">IF(AND(C1165&gt;F1164,D1165="reinvestment"),"You cannot reinvest more than is withdrawn and available.","")</f>
        <v/>
      </c>
      <c r="F1165">
        <f>SUMIF($B$11:B1165,"withdraw",$C$11:C1165)-SUMIFS($C$11:C1165,$B$11:B1165,"deposit",$D$11:D1165,"reinvestment")</f>
        <v>0</v>
      </c>
    </row>
    <row r="1166" spans="1:6" ht="29.1" customHeight="1" x14ac:dyDescent="0.25">
      <c r="A1166" s="128"/>
      <c r="B1166" s="128"/>
      <c r="C1166" s="128"/>
      <c r="D1166" s="128"/>
      <c r="E1166" s="126" t="str">
        <f t="shared" si="18"/>
        <v/>
      </c>
      <c r="F1166">
        <f>SUMIF($B$11:B1166,"withdraw",$C$11:C1166)-SUMIFS($C$11:C1166,$B$11:B1166,"deposit",$D$11:D1166,"reinvestment")</f>
        <v>0</v>
      </c>
    </row>
    <row r="1167" spans="1:6" ht="29.1" customHeight="1" x14ac:dyDescent="0.25">
      <c r="A1167" s="128"/>
      <c r="B1167" s="128"/>
      <c r="C1167" s="128"/>
      <c r="D1167" s="128"/>
      <c r="E1167" s="126" t="str">
        <f t="shared" si="18"/>
        <v/>
      </c>
      <c r="F1167">
        <f>SUMIF($B$11:B1167,"withdraw",$C$11:C1167)-SUMIFS($C$11:C1167,$B$11:B1167,"deposit",$D$11:D1167,"reinvestment")</f>
        <v>0</v>
      </c>
    </row>
    <row r="1168" spans="1:6" ht="29.1" customHeight="1" x14ac:dyDescent="0.25">
      <c r="A1168" s="128"/>
      <c r="B1168" s="128"/>
      <c r="C1168" s="128"/>
      <c r="D1168" s="128"/>
      <c r="E1168" s="126" t="str">
        <f t="shared" si="18"/>
        <v/>
      </c>
      <c r="F1168">
        <f>SUMIF($B$11:B1168,"withdraw",$C$11:C1168)-SUMIFS($C$11:C1168,$B$11:B1168,"deposit",$D$11:D1168,"reinvestment")</f>
        <v>0</v>
      </c>
    </row>
    <row r="1169" spans="1:6" ht="29.1" customHeight="1" x14ac:dyDescent="0.25">
      <c r="A1169" s="128"/>
      <c r="B1169" s="128"/>
      <c r="C1169" s="128"/>
      <c r="D1169" s="128"/>
      <c r="E1169" s="126" t="str">
        <f t="shared" si="18"/>
        <v/>
      </c>
      <c r="F1169">
        <f>SUMIF($B$11:B1169,"withdraw",$C$11:C1169)-SUMIFS($C$11:C1169,$B$11:B1169,"deposit",$D$11:D1169,"reinvestment")</f>
        <v>0</v>
      </c>
    </row>
    <row r="1170" spans="1:6" ht="29.1" customHeight="1" x14ac:dyDescent="0.25">
      <c r="A1170" s="128"/>
      <c r="B1170" s="128"/>
      <c r="C1170" s="128"/>
      <c r="D1170" s="128"/>
      <c r="E1170" s="126" t="str">
        <f t="shared" si="18"/>
        <v/>
      </c>
      <c r="F1170">
        <f>SUMIF($B$11:B1170,"withdraw",$C$11:C1170)-SUMIFS($C$11:C1170,$B$11:B1170,"deposit",$D$11:D1170,"reinvestment")</f>
        <v>0</v>
      </c>
    </row>
    <row r="1171" spans="1:6" ht="29.1" customHeight="1" x14ac:dyDescent="0.25">
      <c r="A1171" s="128"/>
      <c r="B1171" s="128"/>
      <c r="C1171" s="128"/>
      <c r="D1171" s="128"/>
      <c r="E1171" s="126" t="str">
        <f t="shared" si="18"/>
        <v/>
      </c>
      <c r="F1171">
        <f>SUMIF($B$11:B1171,"withdraw",$C$11:C1171)-SUMIFS($C$11:C1171,$B$11:B1171,"deposit",$D$11:D1171,"reinvestment")</f>
        <v>0</v>
      </c>
    </row>
    <row r="1172" spans="1:6" ht="29.1" customHeight="1" x14ac:dyDescent="0.25">
      <c r="A1172" s="128"/>
      <c r="B1172" s="128"/>
      <c r="C1172" s="128"/>
      <c r="D1172" s="128"/>
      <c r="E1172" s="126" t="str">
        <f t="shared" si="18"/>
        <v/>
      </c>
      <c r="F1172">
        <f>SUMIF($B$11:B1172,"withdraw",$C$11:C1172)-SUMIFS($C$11:C1172,$B$11:B1172,"deposit",$D$11:D1172,"reinvestment")</f>
        <v>0</v>
      </c>
    </row>
    <row r="1173" spans="1:6" ht="29.1" customHeight="1" x14ac:dyDescent="0.25">
      <c r="A1173" s="128"/>
      <c r="B1173" s="128"/>
      <c r="C1173" s="128"/>
      <c r="D1173" s="128"/>
      <c r="E1173" s="126" t="str">
        <f t="shared" si="18"/>
        <v/>
      </c>
      <c r="F1173">
        <f>SUMIF($B$11:B1173,"withdraw",$C$11:C1173)-SUMIFS($C$11:C1173,$B$11:B1173,"deposit",$D$11:D1173,"reinvestment")</f>
        <v>0</v>
      </c>
    </row>
    <row r="1174" spans="1:6" ht="29.1" customHeight="1" x14ac:dyDescent="0.25">
      <c r="A1174" s="128"/>
      <c r="B1174" s="128"/>
      <c r="C1174" s="128"/>
      <c r="D1174" s="128"/>
      <c r="E1174" s="126" t="str">
        <f t="shared" si="18"/>
        <v/>
      </c>
      <c r="F1174">
        <f>SUMIF($B$11:B1174,"withdraw",$C$11:C1174)-SUMIFS($C$11:C1174,$B$11:B1174,"deposit",$D$11:D1174,"reinvestment")</f>
        <v>0</v>
      </c>
    </row>
    <row r="1175" spans="1:6" ht="29.1" customHeight="1" x14ac:dyDescent="0.25">
      <c r="A1175" s="128"/>
      <c r="B1175" s="128"/>
      <c r="C1175" s="128"/>
      <c r="D1175" s="128"/>
      <c r="E1175" s="126" t="str">
        <f t="shared" si="18"/>
        <v/>
      </c>
      <c r="F1175">
        <f>SUMIF($B$11:B1175,"withdraw",$C$11:C1175)-SUMIFS($C$11:C1175,$B$11:B1175,"deposit",$D$11:D1175,"reinvestment")</f>
        <v>0</v>
      </c>
    </row>
    <row r="1176" spans="1:6" ht="29.1" customHeight="1" x14ac:dyDescent="0.25">
      <c r="A1176" s="128"/>
      <c r="B1176" s="128"/>
      <c r="C1176" s="128"/>
      <c r="D1176" s="128"/>
      <c r="E1176" s="126" t="str">
        <f t="shared" si="18"/>
        <v/>
      </c>
      <c r="F1176">
        <f>SUMIF($B$11:B1176,"withdraw",$C$11:C1176)-SUMIFS($C$11:C1176,$B$11:B1176,"deposit",$D$11:D1176,"reinvestment")</f>
        <v>0</v>
      </c>
    </row>
    <row r="1177" spans="1:6" ht="29.1" customHeight="1" x14ac:dyDescent="0.25">
      <c r="A1177" s="128"/>
      <c r="B1177" s="128"/>
      <c r="C1177" s="128"/>
      <c r="D1177" s="128"/>
      <c r="E1177" s="126" t="str">
        <f t="shared" si="18"/>
        <v/>
      </c>
      <c r="F1177">
        <f>SUMIF($B$11:B1177,"withdraw",$C$11:C1177)-SUMIFS($C$11:C1177,$B$11:B1177,"deposit",$D$11:D1177,"reinvestment")</f>
        <v>0</v>
      </c>
    </row>
    <row r="1178" spans="1:6" ht="29.1" customHeight="1" x14ac:dyDescent="0.25">
      <c r="A1178" s="128"/>
      <c r="B1178" s="128"/>
      <c r="C1178" s="128"/>
      <c r="D1178" s="128"/>
      <c r="E1178" s="126" t="str">
        <f t="shared" si="18"/>
        <v/>
      </c>
      <c r="F1178">
        <f>SUMIF($B$11:B1178,"withdraw",$C$11:C1178)-SUMIFS($C$11:C1178,$B$11:B1178,"deposit",$D$11:D1178,"reinvestment")</f>
        <v>0</v>
      </c>
    </row>
    <row r="1179" spans="1:6" ht="29.1" customHeight="1" x14ac:dyDescent="0.25">
      <c r="A1179" s="128"/>
      <c r="B1179" s="128"/>
      <c r="C1179" s="128"/>
      <c r="D1179" s="128"/>
      <c r="E1179" s="126" t="str">
        <f t="shared" si="18"/>
        <v/>
      </c>
      <c r="F1179">
        <f>SUMIF($B$11:B1179,"withdraw",$C$11:C1179)-SUMIFS($C$11:C1179,$B$11:B1179,"deposit",$D$11:D1179,"reinvestment")</f>
        <v>0</v>
      </c>
    </row>
    <row r="1180" spans="1:6" ht="29.1" customHeight="1" x14ac:dyDescent="0.25">
      <c r="A1180" s="128"/>
      <c r="B1180" s="128"/>
      <c r="C1180" s="128"/>
      <c r="D1180" s="128"/>
      <c r="E1180" s="126" t="str">
        <f t="shared" si="18"/>
        <v/>
      </c>
      <c r="F1180">
        <f>SUMIF($B$11:B1180,"withdraw",$C$11:C1180)-SUMIFS($C$11:C1180,$B$11:B1180,"deposit",$D$11:D1180,"reinvestment")</f>
        <v>0</v>
      </c>
    </row>
    <row r="1181" spans="1:6" ht="29.1" customHeight="1" x14ac:dyDescent="0.25">
      <c r="A1181" s="128"/>
      <c r="B1181" s="128"/>
      <c r="C1181" s="128"/>
      <c r="D1181" s="128"/>
      <c r="E1181" s="126" t="str">
        <f t="shared" si="18"/>
        <v/>
      </c>
      <c r="F1181">
        <f>SUMIF($B$11:B1181,"withdraw",$C$11:C1181)-SUMIFS($C$11:C1181,$B$11:B1181,"deposit",$D$11:D1181,"reinvestment")</f>
        <v>0</v>
      </c>
    </row>
    <row r="1182" spans="1:6" ht="29.1" customHeight="1" x14ac:dyDescent="0.25">
      <c r="A1182" s="128"/>
      <c r="B1182" s="128"/>
      <c r="C1182" s="128"/>
      <c r="D1182" s="128"/>
      <c r="E1182" s="126" t="str">
        <f t="shared" si="18"/>
        <v/>
      </c>
      <c r="F1182">
        <f>SUMIF($B$11:B1182,"withdraw",$C$11:C1182)-SUMIFS($C$11:C1182,$B$11:B1182,"deposit",$D$11:D1182,"reinvestment")</f>
        <v>0</v>
      </c>
    </row>
    <row r="1183" spans="1:6" ht="29.1" customHeight="1" x14ac:dyDescent="0.25">
      <c r="A1183" s="128"/>
      <c r="B1183" s="128"/>
      <c r="C1183" s="128"/>
      <c r="D1183" s="128"/>
      <c r="E1183" s="126" t="str">
        <f t="shared" si="18"/>
        <v/>
      </c>
      <c r="F1183">
        <f>SUMIF($B$11:B1183,"withdraw",$C$11:C1183)-SUMIFS($C$11:C1183,$B$11:B1183,"deposit",$D$11:D1183,"reinvestment")</f>
        <v>0</v>
      </c>
    </row>
    <row r="1184" spans="1:6" ht="29.1" customHeight="1" x14ac:dyDescent="0.25">
      <c r="A1184" s="128"/>
      <c r="B1184" s="128"/>
      <c r="C1184" s="128"/>
      <c r="D1184" s="128"/>
      <c r="E1184" s="126" t="str">
        <f t="shared" si="18"/>
        <v/>
      </c>
      <c r="F1184">
        <f>SUMIF($B$11:B1184,"withdraw",$C$11:C1184)-SUMIFS($C$11:C1184,$B$11:B1184,"deposit",$D$11:D1184,"reinvestment")</f>
        <v>0</v>
      </c>
    </row>
    <row r="1185" spans="1:6" ht="29.1" customHeight="1" x14ac:dyDescent="0.25">
      <c r="A1185" s="128"/>
      <c r="B1185" s="128"/>
      <c r="C1185" s="128"/>
      <c r="D1185" s="128"/>
      <c r="E1185" s="126" t="str">
        <f t="shared" si="18"/>
        <v/>
      </c>
      <c r="F1185">
        <f>SUMIF($B$11:B1185,"withdraw",$C$11:C1185)-SUMIFS($C$11:C1185,$B$11:B1185,"deposit",$D$11:D1185,"reinvestment")</f>
        <v>0</v>
      </c>
    </row>
    <row r="1186" spans="1:6" ht="29.1" customHeight="1" x14ac:dyDescent="0.25">
      <c r="A1186" s="128"/>
      <c r="B1186" s="128"/>
      <c r="C1186" s="128"/>
      <c r="D1186" s="128"/>
      <c r="E1186" s="126" t="str">
        <f t="shared" si="18"/>
        <v/>
      </c>
      <c r="F1186">
        <f>SUMIF($B$11:B1186,"withdraw",$C$11:C1186)-SUMIFS($C$11:C1186,$B$11:B1186,"deposit",$D$11:D1186,"reinvestment")</f>
        <v>0</v>
      </c>
    </row>
    <row r="1187" spans="1:6" ht="29.1" customHeight="1" x14ac:dyDescent="0.25">
      <c r="A1187" s="128"/>
      <c r="B1187" s="128"/>
      <c r="C1187" s="128"/>
      <c r="D1187" s="128"/>
      <c r="E1187" s="126" t="str">
        <f t="shared" si="18"/>
        <v/>
      </c>
      <c r="F1187">
        <f>SUMIF($B$11:B1187,"withdraw",$C$11:C1187)-SUMIFS($C$11:C1187,$B$11:B1187,"deposit",$D$11:D1187,"reinvestment")</f>
        <v>0</v>
      </c>
    </row>
    <row r="1188" spans="1:6" ht="29.1" customHeight="1" x14ac:dyDescent="0.25">
      <c r="A1188" s="128"/>
      <c r="B1188" s="128"/>
      <c r="C1188" s="128"/>
      <c r="D1188" s="128"/>
      <c r="E1188" s="126" t="str">
        <f t="shared" si="18"/>
        <v/>
      </c>
      <c r="F1188">
        <f>SUMIF($B$11:B1188,"withdraw",$C$11:C1188)-SUMIFS($C$11:C1188,$B$11:B1188,"deposit",$D$11:D1188,"reinvestment")</f>
        <v>0</v>
      </c>
    </row>
    <row r="1189" spans="1:6" ht="29.1" customHeight="1" x14ac:dyDescent="0.25">
      <c r="A1189" s="128"/>
      <c r="B1189" s="128"/>
      <c r="C1189" s="128"/>
      <c r="D1189" s="128"/>
      <c r="E1189" s="126" t="str">
        <f t="shared" si="18"/>
        <v/>
      </c>
      <c r="F1189">
        <f>SUMIF($B$11:B1189,"withdraw",$C$11:C1189)-SUMIFS($C$11:C1189,$B$11:B1189,"deposit",$D$11:D1189,"reinvestment")</f>
        <v>0</v>
      </c>
    </row>
    <row r="1190" spans="1:6" ht="29.1" customHeight="1" x14ac:dyDescent="0.25">
      <c r="A1190" s="128"/>
      <c r="B1190" s="128"/>
      <c r="C1190" s="128"/>
      <c r="D1190" s="128"/>
      <c r="E1190" s="126" t="str">
        <f t="shared" si="18"/>
        <v/>
      </c>
      <c r="F1190">
        <f>SUMIF($B$11:B1190,"withdraw",$C$11:C1190)-SUMIFS($C$11:C1190,$B$11:B1190,"deposit",$D$11:D1190,"reinvestment")</f>
        <v>0</v>
      </c>
    </row>
    <row r="1191" spans="1:6" ht="29.1" customHeight="1" x14ac:dyDescent="0.25">
      <c r="A1191" s="128"/>
      <c r="B1191" s="128"/>
      <c r="C1191" s="128"/>
      <c r="D1191" s="128"/>
      <c r="E1191" s="126" t="str">
        <f t="shared" si="18"/>
        <v/>
      </c>
      <c r="F1191">
        <f>SUMIF($B$11:B1191,"withdraw",$C$11:C1191)-SUMIFS($C$11:C1191,$B$11:B1191,"deposit",$D$11:D1191,"reinvestment")</f>
        <v>0</v>
      </c>
    </row>
    <row r="1192" spans="1:6" ht="29.1" customHeight="1" x14ac:dyDescent="0.25">
      <c r="A1192" s="128"/>
      <c r="B1192" s="128"/>
      <c r="C1192" s="128"/>
      <c r="D1192" s="128"/>
      <c r="E1192" s="126" t="str">
        <f t="shared" si="18"/>
        <v/>
      </c>
      <c r="F1192">
        <f>SUMIF($B$11:B1192,"withdraw",$C$11:C1192)-SUMIFS($C$11:C1192,$B$11:B1192,"deposit",$D$11:D1192,"reinvestment")</f>
        <v>0</v>
      </c>
    </row>
    <row r="1193" spans="1:6" ht="29.1" customHeight="1" x14ac:dyDescent="0.25">
      <c r="A1193" s="128"/>
      <c r="B1193" s="128"/>
      <c r="C1193" s="128"/>
      <c r="D1193" s="128"/>
      <c r="E1193" s="126" t="str">
        <f t="shared" si="18"/>
        <v/>
      </c>
      <c r="F1193">
        <f>SUMIF($B$11:B1193,"withdraw",$C$11:C1193)-SUMIFS($C$11:C1193,$B$11:B1193,"deposit",$D$11:D1193,"reinvestment")</f>
        <v>0</v>
      </c>
    </row>
    <row r="1194" spans="1:6" ht="29.1" customHeight="1" x14ac:dyDescent="0.25">
      <c r="A1194" s="128"/>
      <c r="B1194" s="128"/>
      <c r="C1194" s="128"/>
      <c r="D1194" s="128"/>
      <c r="E1194" s="126" t="str">
        <f t="shared" si="18"/>
        <v/>
      </c>
      <c r="F1194">
        <f>SUMIF($B$11:B1194,"withdraw",$C$11:C1194)-SUMIFS($C$11:C1194,$B$11:B1194,"deposit",$D$11:D1194,"reinvestment")</f>
        <v>0</v>
      </c>
    </row>
    <row r="1195" spans="1:6" ht="29.1" customHeight="1" x14ac:dyDescent="0.25">
      <c r="A1195" s="128"/>
      <c r="B1195" s="128"/>
      <c r="C1195" s="128"/>
      <c r="D1195" s="128"/>
      <c r="E1195" s="126" t="str">
        <f t="shared" si="18"/>
        <v/>
      </c>
      <c r="F1195">
        <f>SUMIF($B$11:B1195,"withdraw",$C$11:C1195)-SUMIFS($C$11:C1195,$B$11:B1195,"deposit",$D$11:D1195,"reinvestment")</f>
        <v>0</v>
      </c>
    </row>
    <row r="1196" spans="1:6" ht="29.1" customHeight="1" x14ac:dyDescent="0.25">
      <c r="A1196" s="128"/>
      <c r="B1196" s="128"/>
      <c r="C1196" s="128"/>
      <c r="D1196" s="128"/>
      <c r="E1196" s="126" t="str">
        <f t="shared" si="18"/>
        <v/>
      </c>
      <c r="F1196">
        <f>SUMIF($B$11:B1196,"withdraw",$C$11:C1196)-SUMIFS($C$11:C1196,$B$11:B1196,"deposit",$D$11:D1196,"reinvestment")</f>
        <v>0</v>
      </c>
    </row>
    <row r="1197" spans="1:6" ht="29.1" customHeight="1" x14ac:dyDescent="0.25">
      <c r="A1197" s="128"/>
      <c r="B1197" s="128"/>
      <c r="C1197" s="128"/>
      <c r="D1197" s="128"/>
      <c r="E1197" s="126" t="str">
        <f t="shared" si="18"/>
        <v/>
      </c>
      <c r="F1197">
        <f>SUMIF($B$11:B1197,"withdraw",$C$11:C1197)-SUMIFS($C$11:C1197,$B$11:B1197,"deposit",$D$11:D1197,"reinvestment")</f>
        <v>0</v>
      </c>
    </row>
    <row r="1198" spans="1:6" ht="29.1" customHeight="1" x14ac:dyDescent="0.25">
      <c r="A1198" s="128"/>
      <c r="B1198" s="128"/>
      <c r="C1198" s="128"/>
      <c r="D1198" s="128"/>
      <c r="E1198" s="126" t="str">
        <f t="shared" si="18"/>
        <v/>
      </c>
      <c r="F1198">
        <f>SUMIF($B$11:B1198,"withdraw",$C$11:C1198)-SUMIFS($C$11:C1198,$B$11:B1198,"deposit",$D$11:D1198,"reinvestment")</f>
        <v>0</v>
      </c>
    </row>
    <row r="1199" spans="1:6" ht="29.1" customHeight="1" x14ac:dyDescent="0.25">
      <c r="A1199" s="128"/>
      <c r="B1199" s="128"/>
      <c r="C1199" s="128"/>
      <c r="D1199" s="128"/>
      <c r="E1199" s="126" t="str">
        <f t="shared" si="18"/>
        <v/>
      </c>
      <c r="F1199">
        <f>SUMIF($B$11:B1199,"withdraw",$C$11:C1199)-SUMIFS($C$11:C1199,$B$11:B1199,"deposit",$D$11:D1199,"reinvestment")</f>
        <v>0</v>
      </c>
    </row>
    <row r="1200" spans="1:6" ht="29.1" customHeight="1" x14ac:dyDescent="0.25">
      <c r="A1200" s="128"/>
      <c r="B1200" s="128"/>
      <c r="C1200" s="128"/>
      <c r="D1200" s="128"/>
      <c r="E1200" s="126" t="str">
        <f t="shared" si="18"/>
        <v/>
      </c>
      <c r="F1200">
        <f>SUMIF($B$11:B1200,"withdraw",$C$11:C1200)-SUMIFS($C$11:C1200,$B$11:B1200,"deposit",$D$11:D1200,"reinvestment")</f>
        <v>0</v>
      </c>
    </row>
    <row r="1201" spans="1:6" ht="29.1" customHeight="1" x14ac:dyDescent="0.25">
      <c r="A1201" s="128"/>
      <c r="B1201" s="128"/>
      <c r="C1201" s="128"/>
      <c r="D1201" s="128"/>
      <c r="E1201" s="126" t="str">
        <f t="shared" si="18"/>
        <v/>
      </c>
      <c r="F1201">
        <f>SUMIF($B$11:B1201,"withdraw",$C$11:C1201)-SUMIFS($C$11:C1201,$B$11:B1201,"deposit",$D$11:D1201,"reinvestment")</f>
        <v>0</v>
      </c>
    </row>
    <row r="1202" spans="1:6" ht="29.1" customHeight="1" x14ac:dyDescent="0.25">
      <c r="A1202" s="128"/>
      <c r="B1202" s="128"/>
      <c r="C1202" s="128"/>
      <c r="D1202" s="128"/>
      <c r="E1202" s="126" t="str">
        <f t="shared" si="18"/>
        <v/>
      </c>
      <c r="F1202">
        <f>SUMIF($B$11:B1202,"withdraw",$C$11:C1202)-SUMIFS($C$11:C1202,$B$11:B1202,"deposit",$D$11:D1202,"reinvestment")</f>
        <v>0</v>
      </c>
    </row>
    <row r="1203" spans="1:6" ht="29.1" customHeight="1" x14ac:dyDescent="0.25">
      <c r="A1203" s="128"/>
      <c r="B1203" s="128"/>
      <c r="C1203" s="128"/>
      <c r="D1203" s="128"/>
      <c r="E1203" s="126" t="str">
        <f t="shared" si="18"/>
        <v/>
      </c>
      <c r="F1203">
        <f>SUMIF($B$11:B1203,"withdraw",$C$11:C1203)-SUMIFS($C$11:C1203,$B$11:B1203,"deposit",$D$11:D1203,"reinvestment")</f>
        <v>0</v>
      </c>
    </row>
    <row r="1204" spans="1:6" ht="29.1" customHeight="1" x14ac:dyDescent="0.25">
      <c r="A1204" s="128"/>
      <c r="B1204" s="128"/>
      <c r="C1204" s="128"/>
      <c r="D1204" s="128"/>
      <c r="E1204" s="126" t="str">
        <f t="shared" si="18"/>
        <v/>
      </c>
      <c r="F1204">
        <f>SUMIF($B$11:B1204,"withdraw",$C$11:C1204)-SUMIFS($C$11:C1204,$B$11:B1204,"deposit",$D$11:D1204,"reinvestment")</f>
        <v>0</v>
      </c>
    </row>
    <row r="1205" spans="1:6" ht="29.1" customHeight="1" x14ac:dyDescent="0.25">
      <c r="A1205" s="128"/>
      <c r="B1205" s="128"/>
      <c r="C1205" s="128"/>
      <c r="D1205" s="128"/>
      <c r="E1205" s="126" t="str">
        <f t="shared" si="18"/>
        <v/>
      </c>
      <c r="F1205">
        <f>SUMIF($B$11:B1205,"withdraw",$C$11:C1205)-SUMIFS($C$11:C1205,$B$11:B1205,"deposit",$D$11:D1205,"reinvestment")</f>
        <v>0</v>
      </c>
    </row>
    <row r="1206" spans="1:6" ht="29.1" customHeight="1" x14ac:dyDescent="0.25">
      <c r="A1206" s="128"/>
      <c r="B1206" s="128"/>
      <c r="C1206" s="128"/>
      <c r="D1206" s="128"/>
      <c r="E1206" s="126" t="str">
        <f t="shared" si="18"/>
        <v/>
      </c>
      <c r="F1206">
        <f>SUMIF($B$11:B1206,"withdraw",$C$11:C1206)-SUMIFS($C$11:C1206,$B$11:B1206,"deposit",$D$11:D1206,"reinvestment")</f>
        <v>0</v>
      </c>
    </row>
    <row r="1207" spans="1:6" ht="29.1" customHeight="1" x14ac:dyDescent="0.25">
      <c r="A1207" s="128"/>
      <c r="B1207" s="128"/>
      <c r="C1207" s="128"/>
      <c r="D1207" s="128"/>
      <c r="E1207" s="126" t="str">
        <f t="shared" si="18"/>
        <v/>
      </c>
      <c r="F1207">
        <f>SUMIF($B$11:B1207,"withdraw",$C$11:C1207)-SUMIFS($C$11:C1207,$B$11:B1207,"deposit",$D$11:D1207,"reinvestment")</f>
        <v>0</v>
      </c>
    </row>
    <row r="1208" spans="1:6" ht="29.1" customHeight="1" x14ac:dyDescent="0.25">
      <c r="A1208" s="128"/>
      <c r="B1208" s="128"/>
      <c r="C1208" s="128"/>
      <c r="D1208" s="128"/>
      <c r="E1208" s="126" t="str">
        <f t="shared" si="18"/>
        <v/>
      </c>
      <c r="F1208">
        <f>SUMIF($B$11:B1208,"withdraw",$C$11:C1208)-SUMIFS($C$11:C1208,$B$11:B1208,"deposit",$D$11:D1208,"reinvestment")</f>
        <v>0</v>
      </c>
    </row>
    <row r="1209" spans="1:6" ht="29.1" customHeight="1" x14ac:dyDescent="0.25">
      <c r="A1209" s="128"/>
      <c r="B1209" s="128"/>
      <c r="C1209" s="128"/>
      <c r="D1209" s="128"/>
      <c r="E1209" s="126" t="str">
        <f t="shared" si="18"/>
        <v/>
      </c>
      <c r="F1209">
        <f>SUMIF($B$11:B1209,"withdraw",$C$11:C1209)-SUMIFS($C$11:C1209,$B$11:B1209,"deposit",$D$11:D1209,"reinvestment")</f>
        <v>0</v>
      </c>
    </row>
    <row r="1210" spans="1:6" ht="29.1" customHeight="1" x14ac:dyDescent="0.25">
      <c r="A1210" s="128"/>
      <c r="B1210" s="128"/>
      <c r="C1210" s="128"/>
      <c r="D1210" s="128"/>
      <c r="E1210" s="126" t="str">
        <f t="shared" si="18"/>
        <v/>
      </c>
      <c r="F1210">
        <f>SUMIF($B$11:B1210,"withdraw",$C$11:C1210)-SUMIFS($C$11:C1210,$B$11:B1210,"deposit",$D$11:D1210,"reinvestment")</f>
        <v>0</v>
      </c>
    </row>
    <row r="1211" spans="1:6" ht="29.1" customHeight="1" x14ac:dyDescent="0.25">
      <c r="A1211" s="128"/>
      <c r="B1211" s="128"/>
      <c r="C1211" s="128"/>
      <c r="D1211" s="128"/>
      <c r="E1211" s="126" t="str">
        <f t="shared" si="18"/>
        <v/>
      </c>
      <c r="F1211">
        <f>SUMIF($B$11:B1211,"withdraw",$C$11:C1211)-SUMIFS($C$11:C1211,$B$11:B1211,"deposit",$D$11:D1211,"reinvestment")</f>
        <v>0</v>
      </c>
    </row>
    <row r="1212" spans="1:6" ht="29.1" customHeight="1" x14ac:dyDescent="0.25">
      <c r="A1212" s="128"/>
      <c r="B1212" s="128"/>
      <c r="C1212" s="128"/>
      <c r="D1212" s="128"/>
      <c r="E1212" s="126" t="str">
        <f t="shared" si="18"/>
        <v/>
      </c>
      <c r="F1212">
        <f>SUMIF($B$11:B1212,"withdraw",$C$11:C1212)-SUMIFS($C$11:C1212,$B$11:B1212,"deposit",$D$11:D1212,"reinvestment")</f>
        <v>0</v>
      </c>
    </row>
    <row r="1213" spans="1:6" ht="29.1" customHeight="1" x14ac:dyDescent="0.25">
      <c r="A1213" s="128"/>
      <c r="B1213" s="128"/>
      <c r="C1213" s="128"/>
      <c r="D1213" s="128"/>
      <c r="E1213" s="126" t="str">
        <f t="shared" si="18"/>
        <v/>
      </c>
      <c r="F1213">
        <f>SUMIF($B$11:B1213,"withdraw",$C$11:C1213)-SUMIFS($C$11:C1213,$B$11:B1213,"deposit",$D$11:D1213,"reinvestment")</f>
        <v>0</v>
      </c>
    </row>
    <row r="1214" spans="1:6" ht="29.1" customHeight="1" x14ac:dyDescent="0.25">
      <c r="A1214" s="128"/>
      <c r="B1214" s="128"/>
      <c r="C1214" s="128"/>
      <c r="D1214" s="128"/>
      <c r="E1214" s="126" t="str">
        <f t="shared" si="18"/>
        <v/>
      </c>
      <c r="F1214">
        <f>SUMIF($B$11:B1214,"withdraw",$C$11:C1214)-SUMIFS($C$11:C1214,$B$11:B1214,"deposit",$D$11:D1214,"reinvestment")</f>
        <v>0</v>
      </c>
    </row>
    <row r="1215" spans="1:6" ht="29.1" customHeight="1" x14ac:dyDescent="0.25">
      <c r="A1215" s="128"/>
      <c r="B1215" s="128"/>
      <c r="C1215" s="128"/>
      <c r="D1215" s="128"/>
      <c r="E1215" s="126" t="str">
        <f t="shared" si="18"/>
        <v/>
      </c>
      <c r="F1215">
        <f>SUMIF($B$11:B1215,"withdraw",$C$11:C1215)-SUMIFS($C$11:C1215,$B$11:B1215,"deposit",$D$11:D1215,"reinvestment")</f>
        <v>0</v>
      </c>
    </row>
    <row r="1216" spans="1:6" ht="29.1" customHeight="1" x14ac:dyDescent="0.25">
      <c r="A1216" s="128"/>
      <c r="B1216" s="128"/>
      <c r="C1216" s="128"/>
      <c r="D1216" s="128"/>
      <c r="E1216" s="126" t="str">
        <f t="shared" si="18"/>
        <v/>
      </c>
      <c r="F1216">
        <f>SUMIF($B$11:B1216,"withdraw",$C$11:C1216)-SUMIFS($C$11:C1216,$B$11:B1216,"deposit",$D$11:D1216,"reinvestment")</f>
        <v>0</v>
      </c>
    </row>
    <row r="1217" spans="1:6" ht="29.1" customHeight="1" x14ac:dyDescent="0.25">
      <c r="A1217" s="128"/>
      <c r="B1217" s="128"/>
      <c r="C1217" s="128"/>
      <c r="D1217" s="128"/>
      <c r="E1217" s="126" t="str">
        <f t="shared" si="18"/>
        <v/>
      </c>
      <c r="F1217">
        <f>SUMIF($B$11:B1217,"withdraw",$C$11:C1217)-SUMIFS($C$11:C1217,$B$11:B1217,"deposit",$D$11:D1217,"reinvestment")</f>
        <v>0</v>
      </c>
    </row>
    <row r="1218" spans="1:6" ht="29.1" customHeight="1" x14ac:dyDescent="0.25">
      <c r="A1218" s="128"/>
      <c r="B1218" s="128"/>
      <c r="C1218" s="128"/>
      <c r="D1218" s="128"/>
      <c r="E1218" s="126" t="str">
        <f t="shared" si="18"/>
        <v/>
      </c>
      <c r="F1218">
        <f>SUMIF($B$11:B1218,"withdraw",$C$11:C1218)-SUMIFS($C$11:C1218,$B$11:B1218,"deposit",$D$11:D1218,"reinvestment")</f>
        <v>0</v>
      </c>
    </row>
    <row r="1219" spans="1:6" ht="29.1" customHeight="1" x14ac:dyDescent="0.25">
      <c r="A1219" s="128"/>
      <c r="B1219" s="128"/>
      <c r="C1219" s="128"/>
      <c r="D1219" s="128"/>
      <c r="E1219" s="126" t="str">
        <f t="shared" si="18"/>
        <v/>
      </c>
      <c r="F1219">
        <f>SUMIF($B$11:B1219,"withdraw",$C$11:C1219)-SUMIFS($C$11:C1219,$B$11:B1219,"deposit",$D$11:D1219,"reinvestment")</f>
        <v>0</v>
      </c>
    </row>
    <row r="1220" spans="1:6" ht="29.1" customHeight="1" x14ac:dyDescent="0.25">
      <c r="A1220" s="128"/>
      <c r="B1220" s="128"/>
      <c r="C1220" s="128"/>
      <c r="D1220" s="128"/>
      <c r="E1220" s="126" t="str">
        <f t="shared" si="18"/>
        <v/>
      </c>
      <c r="F1220">
        <f>SUMIF($B$11:B1220,"withdraw",$C$11:C1220)-SUMIFS($C$11:C1220,$B$11:B1220,"deposit",$D$11:D1220,"reinvestment")</f>
        <v>0</v>
      </c>
    </row>
    <row r="1221" spans="1:6" ht="29.1" customHeight="1" x14ac:dyDescent="0.25">
      <c r="A1221" s="128"/>
      <c r="B1221" s="128"/>
      <c r="C1221" s="128"/>
      <c r="D1221" s="128"/>
      <c r="E1221" s="126" t="str">
        <f t="shared" si="18"/>
        <v/>
      </c>
      <c r="F1221">
        <f>SUMIF($B$11:B1221,"withdraw",$C$11:C1221)-SUMIFS($C$11:C1221,$B$11:B1221,"deposit",$D$11:D1221,"reinvestment")</f>
        <v>0</v>
      </c>
    </row>
    <row r="1222" spans="1:6" ht="29.1" customHeight="1" x14ac:dyDescent="0.25">
      <c r="A1222" s="128"/>
      <c r="B1222" s="128"/>
      <c r="C1222" s="128"/>
      <c r="D1222" s="128"/>
      <c r="E1222" s="126" t="str">
        <f t="shared" si="18"/>
        <v/>
      </c>
      <c r="F1222">
        <f>SUMIF($B$11:B1222,"withdraw",$C$11:C1222)-SUMIFS($C$11:C1222,$B$11:B1222,"deposit",$D$11:D1222,"reinvestment")</f>
        <v>0</v>
      </c>
    </row>
    <row r="1223" spans="1:6" ht="29.1" customHeight="1" x14ac:dyDescent="0.25">
      <c r="A1223" s="128"/>
      <c r="B1223" s="128"/>
      <c r="C1223" s="128"/>
      <c r="D1223" s="128"/>
      <c r="E1223" s="126" t="str">
        <f t="shared" si="18"/>
        <v/>
      </c>
      <c r="F1223">
        <f>SUMIF($B$11:B1223,"withdraw",$C$11:C1223)-SUMIFS($C$11:C1223,$B$11:B1223,"deposit",$D$11:D1223,"reinvestment")</f>
        <v>0</v>
      </c>
    </row>
    <row r="1224" spans="1:6" ht="29.1" customHeight="1" x14ac:dyDescent="0.25">
      <c r="A1224" s="128"/>
      <c r="B1224" s="128"/>
      <c r="C1224" s="128"/>
      <c r="D1224" s="128"/>
      <c r="E1224" s="126" t="str">
        <f t="shared" si="18"/>
        <v/>
      </c>
      <c r="F1224">
        <f>SUMIF($B$11:B1224,"withdraw",$C$11:C1224)-SUMIFS($C$11:C1224,$B$11:B1224,"deposit",$D$11:D1224,"reinvestment")</f>
        <v>0</v>
      </c>
    </row>
    <row r="1225" spans="1:6" ht="29.1" customHeight="1" x14ac:dyDescent="0.25">
      <c r="A1225" s="128"/>
      <c r="B1225" s="128"/>
      <c r="C1225" s="128"/>
      <c r="D1225" s="128"/>
      <c r="E1225" s="126" t="str">
        <f t="shared" si="18"/>
        <v/>
      </c>
      <c r="F1225">
        <f>SUMIF($B$11:B1225,"withdraw",$C$11:C1225)-SUMIFS($C$11:C1225,$B$11:B1225,"deposit",$D$11:D1225,"reinvestment")</f>
        <v>0</v>
      </c>
    </row>
    <row r="1226" spans="1:6" ht="29.1" customHeight="1" x14ac:dyDescent="0.25">
      <c r="A1226" s="128"/>
      <c r="B1226" s="128"/>
      <c r="C1226" s="128"/>
      <c r="D1226" s="128"/>
      <c r="E1226" s="126" t="str">
        <f t="shared" si="18"/>
        <v/>
      </c>
      <c r="F1226">
        <f>SUMIF($B$11:B1226,"withdraw",$C$11:C1226)-SUMIFS($C$11:C1226,$B$11:B1226,"deposit",$D$11:D1226,"reinvestment")</f>
        <v>0</v>
      </c>
    </row>
    <row r="1227" spans="1:6" ht="29.1" customHeight="1" x14ac:dyDescent="0.25">
      <c r="A1227" s="128"/>
      <c r="B1227" s="128"/>
      <c r="C1227" s="128"/>
      <c r="D1227" s="128"/>
      <c r="E1227" s="126" t="str">
        <f t="shared" si="18"/>
        <v/>
      </c>
      <c r="F1227">
        <f>SUMIF($B$11:B1227,"withdraw",$C$11:C1227)-SUMIFS($C$11:C1227,$B$11:B1227,"deposit",$D$11:D1227,"reinvestment")</f>
        <v>0</v>
      </c>
    </row>
    <row r="1228" spans="1:6" ht="29.1" customHeight="1" x14ac:dyDescent="0.25">
      <c r="A1228" s="128"/>
      <c r="B1228" s="128"/>
      <c r="C1228" s="128"/>
      <c r="D1228" s="128"/>
      <c r="E1228" s="126" t="str">
        <f t="shared" si="18"/>
        <v/>
      </c>
      <c r="F1228">
        <f>SUMIF($B$11:B1228,"withdraw",$C$11:C1228)-SUMIFS($C$11:C1228,$B$11:B1228,"deposit",$D$11:D1228,"reinvestment")</f>
        <v>0</v>
      </c>
    </row>
    <row r="1229" spans="1:6" ht="29.1" customHeight="1" x14ac:dyDescent="0.25">
      <c r="A1229" s="128"/>
      <c r="B1229" s="128"/>
      <c r="C1229" s="128"/>
      <c r="D1229" s="128"/>
      <c r="E1229" s="126" t="str">
        <f t="shared" ref="E1229:E1292" si="19">IF(AND(C1229&gt;F1228,D1229="reinvestment"),"You cannot reinvest more than is withdrawn and available.","")</f>
        <v/>
      </c>
      <c r="F1229">
        <f>SUMIF($B$11:B1229,"withdraw",$C$11:C1229)-SUMIFS($C$11:C1229,$B$11:B1229,"deposit",$D$11:D1229,"reinvestment")</f>
        <v>0</v>
      </c>
    </row>
    <row r="1230" spans="1:6" ht="29.1" customHeight="1" x14ac:dyDescent="0.25">
      <c r="A1230" s="128"/>
      <c r="B1230" s="128"/>
      <c r="C1230" s="128"/>
      <c r="D1230" s="128"/>
      <c r="E1230" s="126" t="str">
        <f t="shared" si="19"/>
        <v/>
      </c>
      <c r="F1230">
        <f>SUMIF($B$11:B1230,"withdraw",$C$11:C1230)-SUMIFS($C$11:C1230,$B$11:B1230,"deposit",$D$11:D1230,"reinvestment")</f>
        <v>0</v>
      </c>
    </row>
    <row r="1231" spans="1:6" ht="29.1" customHeight="1" x14ac:dyDescent="0.25">
      <c r="A1231" s="128"/>
      <c r="B1231" s="128"/>
      <c r="C1231" s="128"/>
      <c r="D1231" s="128"/>
      <c r="E1231" s="126" t="str">
        <f t="shared" si="19"/>
        <v/>
      </c>
      <c r="F1231">
        <f>SUMIF($B$11:B1231,"withdraw",$C$11:C1231)-SUMIFS($C$11:C1231,$B$11:B1231,"deposit",$D$11:D1231,"reinvestment")</f>
        <v>0</v>
      </c>
    </row>
    <row r="1232" spans="1:6" ht="29.1" customHeight="1" x14ac:dyDescent="0.25">
      <c r="A1232" s="128"/>
      <c r="B1232" s="128"/>
      <c r="C1232" s="128"/>
      <c r="D1232" s="128"/>
      <c r="E1232" s="126" t="str">
        <f t="shared" si="19"/>
        <v/>
      </c>
      <c r="F1232">
        <f>SUMIF($B$11:B1232,"withdraw",$C$11:C1232)-SUMIFS($C$11:C1232,$B$11:B1232,"deposit",$D$11:D1232,"reinvestment")</f>
        <v>0</v>
      </c>
    </row>
    <row r="1233" spans="1:6" ht="29.1" customHeight="1" x14ac:dyDescent="0.25">
      <c r="A1233" s="128"/>
      <c r="B1233" s="128"/>
      <c r="C1233" s="128"/>
      <c r="D1233" s="128"/>
      <c r="E1233" s="126" t="str">
        <f t="shared" si="19"/>
        <v/>
      </c>
      <c r="F1233">
        <f>SUMIF($B$11:B1233,"withdraw",$C$11:C1233)-SUMIFS($C$11:C1233,$B$11:B1233,"deposit",$D$11:D1233,"reinvestment")</f>
        <v>0</v>
      </c>
    </row>
    <row r="1234" spans="1:6" ht="29.1" customHeight="1" x14ac:dyDescent="0.25">
      <c r="A1234" s="128"/>
      <c r="B1234" s="128"/>
      <c r="C1234" s="128"/>
      <c r="D1234" s="128"/>
      <c r="E1234" s="126" t="str">
        <f t="shared" si="19"/>
        <v/>
      </c>
      <c r="F1234">
        <f>SUMIF($B$11:B1234,"withdraw",$C$11:C1234)-SUMIFS($C$11:C1234,$B$11:B1234,"deposit",$D$11:D1234,"reinvestment")</f>
        <v>0</v>
      </c>
    </row>
    <row r="1235" spans="1:6" ht="29.1" customHeight="1" x14ac:dyDescent="0.25">
      <c r="A1235" s="128"/>
      <c r="B1235" s="128"/>
      <c r="C1235" s="128"/>
      <c r="D1235" s="128"/>
      <c r="E1235" s="126" t="str">
        <f t="shared" si="19"/>
        <v/>
      </c>
      <c r="F1235">
        <f>SUMIF($B$11:B1235,"withdraw",$C$11:C1235)-SUMIFS($C$11:C1235,$B$11:B1235,"deposit",$D$11:D1235,"reinvestment")</f>
        <v>0</v>
      </c>
    </row>
    <row r="1236" spans="1:6" ht="29.1" customHeight="1" x14ac:dyDescent="0.25">
      <c r="A1236" s="128"/>
      <c r="B1236" s="128"/>
      <c r="C1236" s="128"/>
      <c r="D1236" s="128"/>
      <c r="E1236" s="126" t="str">
        <f t="shared" si="19"/>
        <v/>
      </c>
      <c r="F1236">
        <f>SUMIF($B$11:B1236,"withdraw",$C$11:C1236)-SUMIFS($C$11:C1236,$B$11:B1236,"deposit",$D$11:D1236,"reinvestment")</f>
        <v>0</v>
      </c>
    </row>
    <row r="1237" spans="1:6" ht="29.1" customHeight="1" x14ac:dyDescent="0.25">
      <c r="A1237" s="128"/>
      <c r="B1237" s="128"/>
      <c r="C1237" s="128"/>
      <c r="D1237" s="128"/>
      <c r="E1237" s="126" t="str">
        <f t="shared" si="19"/>
        <v/>
      </c>
      <c r="F1237">
        <f>SUMIF($B$11:B1237,"withdraw",$C$11:C1237)-SUMIFS($C$11:C1237,$B$11:B1237,"deposit",$D$11:D1237,"reinvestment")</f>
        <v>0</v>
      </c>
    </row>
    <row r="1238" spans="1:6" ht="29.1" customHeight="1" x14ac:dyDescent="0.25">
      <c r="A1238" s="128"/>
      <c r="B1238" s="128"/>
      <c r="C1238" s="128"/>
      <c r="D1238" s="128"/>
      <c r="E1238" s="126" t="str">
        <f t="shared" si="19"/>
        <v/>
      </c>
      <c r="F1238">
        <f>SUMIF($B$11:B1238,"withdraw",$C$11:C1238)-SUMIFS($C$11:C1238,$B$11:B1238,"deposit",$D$11:D1238,"reinvestment")</f>
        <v>0</v>
      </c>
    </row>
    <row r="1239" spans="1:6" ht="29.1" customHeight="1" x14ac:dyDescent="0.25">
      <c r="A1239" s="128"/>
      <c r="B1239" s="128"/>
      <c r="C1239" s="128"/>
      <c r="D1239" s="128"/>
      <c r="E1239" s="126" t="str">
        <f t="shared" si="19"/>
        <v/>
      </c>
      <c r="F1239">
        <f>SUMIF($B$11:B1239,"withdraw",$C$11:C1239)-SUMIFS($C$11:C1239,$B$11:B1239,"deposit",$D$11:D1239,"reinvestment")</f>
        <v>0</v>
      </c>
    </row>
    <row r="1240" spans="1:6" ht="29.1" customHeight="1" x14ac:dyDescent="0.25">
      <c r="A1240" s="128"/>
      <c r="B1240" s="128"/>
      <c r="C1240" s="128"/>
      <c r="D1240" s="128"/>
      <c r="E1240" s="126" t="str">
        <f t="shared" si="19"/>
        <v/>
      </c>
      <c r="F1240">
        <f>SUMIF($B$11:B1240,"withdraw",$C$11:C1240)-SUMIFS($C$11:C1240,$B$11:B1240,"deposit",$D$11:D1240,"reinvestment")</f>
        <v>0</v>
      </c>
    </row>
    <row r="1241" spans="1:6" ht="29.1" customHeight="1" x14ac:dyDescent="0.25">
      <c r="A1241" s="128"/>
      <c r="B1241" s="128"/>
      <c r="C1241" s="128"/>
      <c r="D1241" s="128"/>
      <c r="E1241" s="126" t="str">
        <f t="shared" si="19"/>
        <v/>
      </c>
      <c r="F1241">
        <f>SUMIF($B$11:B1241,"withdraw",$C$11:C1241)-SUMIFS($C$11:C1241,$B$11:B1241,"deposit",$D$11:D1241,"reinvestment")</f>
        <v>0</v>
      </c>
    </row>
    <row r="1242" spans="1:6" ht="29.1" customHeight="1" x14ac:dyDescent="0.25">
      <c r="A1242" s="128"/>
      <c r="B1242" s="128"/>
      <c r="C1242" s="128"/>
      <c r="D1242" s="128"/>
      <c r="E1242" s="126" t="str">
        <f t="shared" si="19"/>
        <v/>
      </c>
      <c r="F1242">
        <f>SUMIF($B$11:B1242,"withdraw",$C$11:C1242)-SUMIFS($C$11:C1242,$B$11:B1242,"deposit",$D$11:D1242,"reinvestment")</f>
        <v>0</v>
      </c>
    </row>
    <row r="1243" spans="1:6" ht="29.1" customHeight="1" x14ac:dyDescent="0.25">
      <c r="A1243" s="128"/>
      <c r="B1243" s="128"/>
      <c r="C1243" s="128"/>
      <c r="D1243" s="128"/>
      <c r="E1243" s="126" t="str">
        <f t="shared" si="19"/>
        <v/>
      </c>
      <c r="F1243">
        <f>SUMIF($B$11:B1243,"withdraw",$C$11:C1243)-SUMIFS($C$11:C1243,$B$11:B1243,"deposit",$D$11:D1243,"reinvestment")</f>
        <v>0</v>
      </c>
    </row>
    <row r="1244" spans="1:6" ht="29.1" customHeight="1" x14ac:dyDescent="0.25">
      <c r="A1244" s="128"/>
      <c r="B1244" s="128"/>
      <c r="C1244" s="128"/>
      <c r="D1244" s="128"/>
      <c r="E1244" s="126" t="str">
        <f t="shared" si="19"/>
        <v/>
      </c>
      <c r="F1244">
        <f>SUMIF($B$11:B1244,"withdraw",$C$11:C1244)-SUMIFS($C$11:C1244,$B$11:B1244,"deposit",$D$11:D1244,"reinvestment")</f>
        <v>0</v>
      </c>
    </row>
    <row r="1245" spans="1:6" ht="29.1" customHeight="1" x14ac:dyDescent="0.25">
      <c r="A1245" s="128"/>
      <c r="B1245" s="128"/>
      <c r="C1245" s="128"/>
      <c r="D1245" s="128"/>
      <c r="E1245" s="126" t="str">
        <f t="shared" si="19"/>
        <v/>
      </c>
      <c r="F1245">
        <f>SUMIF($B$11:B1245,"withdraw",$C$11:C1245)-SUMIFS($C$11:C1245,$B$11:B1245,"deposit",$D$11:D1245,"reinvestment")</f>
        <v>0</v>
      </c>
    </row>
    <row r="1246" spans="1:6" ht="29.1" customHeight="1" x14ac:dyDescent="0.25">
      <c r="A1246" s="128"/>
      <c r="B1246" s="128"/>
      <c r="C1246" s="128"/>
      <c r="D1246" s="128"/>
      <c r="E1246" s="126" t="str">
        <f t="shared" si="19"/>
        <v/>
      </c>
      <c r="F1246">
        <f>SUMIF($B$11:B1246,"withdraw",$C$11:C1246)-SUMIFS($C$11:C1246,$B$11:B1246,"deposit",$D$11:D1246,"reinvestment")</f>
        <v>0</v>
      </c>
    </row>
    <row r="1247" spans="1:6" ht="29.1" customHeight="1" x14ac:dyDescent="0.25">
      <c r="A1247" s="128"/>
      <c r="B1247" s="128"/>
      <c r="C1247" s="128"/>
      <c r="D1247" s="128"/>
      <c r="E1247" s="126" t="str">
        <f t="shared" si="19"/>
        <v/>
      </c>
      <c r="F1247">
        <f>SUMIF($B$11:B1247,"withdraw",$C$11:C1247)-SUMIFS($C$11:C1247,$B$11:B1247,"deposit",$D$11:D1247,"reinvestment")</f>
        <v>0</v>
      </c>
    </row>
    <row r="1248" spans="1:6" ht="29.1" customHeight="1" x14ac:dyDescent="0.25">
      <c r="A1248" s="128"/>
      <c r="B1248" s="128"/>
      <c r="C1248" s="128"/>
      <c r="D1248" s="128"/>
      <c r="E1248" s="126" t="str">
        <f t="shared" si="19"/>
        <v/>
      </c>
      <c r="F1248">
        <f>SUMIF($B$11:B1248,"withdraw",$C$11:C1248)-SUMIFS($C$11:C1248,$B$11:B1248,"deposit",$D$11:D1248,"reinvestment")</f>
        <v>0</v>
      </c>
    </row>
    <row r="1249" spans="1:6" ht="29.1" customHeight="1" x14ac:dyDescent="0.25">
      <c r="A1249" s="128"/>
      <c r="B1249" s="128"/>
      <c r="C1249" s="128"/>
      <c r="D1249" s="128"/>
      <c r="E1249" s="126" t="str">
        <f t="shared" si="19"/>
        <v/>
      </c>
      <c r="F1249">
        <f>SUMIF($B$11:B1249,"withdraw",$C$11:C1249)-SUMIFS($C$11:C1249,$B$11:B1249,"deposit",$D$11:D1249,"reinvestment")</f>
        <v>0</v>
      </c>
    </row>
    <row r="1250" spans="1:6" ht="29.1" customHeight="1" x14ac:dyDescent="0.25">
      <c r="A1250" s="128"/>
      <c r="B1250" s="128"/>
      <c r="C1250" s="128"/>
      <c r="D1250" s="128"/>
      <c r="E1250" s="126" t="str">
        <f t="shared" si="19"/>
        <v/>
      </c>
      <c r="F1250">
        <f>SUMIF($B$11:B1250,"withdraw",$C$11:C1250)-SUMIFS($C$11:C1250,$B$11:B1250,"deposit",$D$11:D1250,"reinvestment")</f>
        <v>0</v>
      </c>
    </row>
    <row r="1251" spans="1:6" ht="29.1" customHeight="1" x14ac:dyDescent="0.25">
      <c r="A1251" s="128"/>
      <c r="B1251" s="128"/>
      <c r="C1251" s="128"/>
      <c r="D1251" s="128"/>
      <c r="E1251" s="126" t="str">
        <f t="shared" si="19"/>
        <v/>
      </c>
      <c r="F1251">
        <f>SUMIF($B$11:B1251,"withdraw",$C$11:C1251)-SUMIFS($C$11:C1251,$B$11:B1251,"deposit",$D$11:D1251,"reinvestment")</f>
        <v>0</v>
      </c>
    </row>
    <row r="1252" spans="1:6" ht="29.1" customHeight="1" x14ac:dyDescent="0.25">
      <c r="A1252" s="128"/>
      <c r="B1252" s="128"/>
      <c r="C1252" s="128"/>
      <c r="D1252" s="128"/>
      <c r="E1252" s="126" t="str">
        <f t="shared" si="19"/>
        <v/>
      </c>
      <c r="F1252">
        <f>SUMIF($B$11:B1252,"withdraw",$C$11:C1252)-SUMIFS($C$11:C1252,$B$11:B1252,"deposit",$D$11:D1252,"reinvestment")</f>
        <v>0</v>
      </c>
    </row>
    <row r="1253" spans="1:6" ht="29.1" customHeight="1" x14ac:dyDescent="0.25">
      <c r="A1253" s="128"/>
      <c r="B1253" s="128"/>
      <c r="C1253" s="128"/>
      <c r="D1253" s="128"/>
      <c r="E1253" s="126" t="str">
        <f t="shared" si="19"/>
        <v/>
      </c>
      <c r="F1253">
        <f>SUMIF($B$11:B1253,"withdraw",$C$11:C1253)-SUMIFS($C$11:C1253,$B$11:B1253,"deposit",$D$11:D1253,"reinvestment")</f>
        <v>0</v>
      </c>
    </row>
    <row r="1254" spans="1:6" ht="29.1" customHeight="1" x14ac:dyDescent="0.25">
      <c r="A1254" s="128"/>
      <c r="B1254" s="128"/>
      <c r="C1254" s="128"/>
      <c r="D1254" s="128"/>
      <c r="E1254" s="126" t="str">
        <f t="shared" si="19"/>
        <v/>
      </c>
      <c r="F1254">
        <f>SUMIF($B$11:B1254,"withdraw",$C$11:C1254)-SUMIFS($C$11:C1254,$B$11:B1254,"deposit",$D$11:D1254,"reinvestment")</f>
        <v>0</v>
      </c>
    </row>
    <row r="1255" spans="1:6" ht="29.1" customHeight="1" x14ac:dyDescent="0.25">
      <c r="A1255" s="128"/>
      <c r="B1255" s="128"/>
      <c r="C1255" s="128"/>
      <c r="D1255" s="128"/>
      <c r="E1255" s="126" t="str">
        <f t="shared" si="19"/>
        <v/>
      </c>
      <c r="F1255">
        <f>SUMIF($B$11:B1255,"withdraw",$C$11:C1255)-SUMIFS($C$11:C1255,$B$11:B1255,"deposit",$D$11:D1255,"reinvestment")</f>
        <v>0</v>
      </c>
    </row>
    <row r="1256" spans="1:6" ht="29.1" customHeight="1" x14ac:dyDescent="0.25">
      <c r="A1256" s="128"/>
      <c r="B1256" s="128"/>
      <c r="C1256" s="128"/>
      <c r="D1256" s="128"/>
      <c r="E1256" s="126" t="str">
        <f t="shared" si="19"/>
        <v/>
      </c>
      <c r="F1256">
        <f>SUMIF($B$11:B1256,"withdraw",$C$11:C1256)-SUMIFS($C$11:C1256,$B$11:B1256,"deposit",$D$11:D1256,"reinvestment")</f>
        <v>0</v>
      </c>
    </row>
    <row r="1257" spans="1:6" ht="29.1" customHeight="1" x14ac:dyDescent="0.25">
      <c r="A1257" s="128"/>
      <c r="B1257" s="128"/>
      <c r="C1257" s="128"/>
      <c r="D1257" s="128"/>
      <c r="E1257" s="126" t="str">
        <f t="shared" si="19"/>
        <v/>
      </c>
      <c r="F1257">
        <f>SUMIF($B$11:B1257,"withdraw",$C$11:C1257)-SUMIFS($C$11:C1257,$B$11:B1257,"deposit",$D$11:D1257,"reinvestment")</f>
        <v>0</v>
      </c>
    </row>
    <row r="1258" spans="1:6" ht="29.1" customHeight="1" x14ac:dyDescent="0.25">
      <c r="A1258" s="128"/>
      <c r="B1258" s="128"/>
      <c r="C1258" s="128"/>
      <c r="D1258" s="128"/>
      <c r="E1258" s="126" t="str">
        <f t="shared" si="19"/>
        <v/>
      </c>
      <c r="F1258">
        <f>SUMIF($B$11:B1258,"withdraw",$C$11:C1258)-SUMIFS($C$11:C1258,$B$11:B1258,"deposit",$D$11:D1258,"reinvestment")</f>
        <v>0</v>
      </c>
    </row>
    <row r="1259" spans="1:6" ht="29.1" customHeight="1" x14ac:dyDescent="0.25">
      <c r="A1259" s="128"/>
      <c r="B1259" s="128"/>
      <c r="C1259" s="128"/>
      <c r="D1259" s="128"/>
      <c r="E1259" s="126" t="str">
        <f t="shared" si="19"/>
        <v/>
      </c>
      <c r="F1259">
        <f>SUMIF($B$11:B1259,"withdraw",$C$11:C1259)-SUMIFS($C$11:C1259,$B$11:B1259,"deposit",$D$11:D1259,"reinvestment")</f>
        <v>0</v>
      </c>
    </row>
    <row r="1260" spans="1:6" ht="29.1" customHeight="1" x14ac:dyDescent="0.25">
      <c r="A1260" s="128"/>
      <c r="B1260" s="128"/>
      <c r="C1260" s="128"/>
      <c r="D1260" s="128"/>
      <c r="E1260" s="126" t="str">
        <f t="shared" si="19"/>
        <v/>
      </c>
      <c r="F1260">
        <f>SUMIF($B$11:B1260,"withdraw",$C$11:C1260)-SUMIFS($C$11:C1260,$B$11:B1260,"deposit",$D$11:D1260,"reinvestment")</f>
        <v>0</v>
      </c>
    </row>
    <row r="1261" spans="1:6" ht="29.1" customHeight="1" x14ac:dyDescent="0.25">
      <c r="A1261" s="128"/>
      <c r="B1261" s="128"/>
      <c r="C1261" s="128"/>
      <c r="D1261" s="128"/>
      <c r="E1261" s="126" t="str">
        <f t="shared" si="19"/>
        <v/>
      </c>
      <c r="F1261">
        <f>SUMIF($B$11:B1261,"withdraw",$C$11:C1261)-SUMIFS($C$11:C1261,$B$11:B1261,"deposit",$D$11:D1261,"reinvestment")</f>
        <v>0</v>
      </c>
    </row>
    <row r="1262" spans="1:6" ht="29.1" customHeight="1" x14ac:dyDescent="0.25">
      <c r="A1262" s="128"/>
      <c r="B1262" s="128"/>
      <c r="C1262" s="128"/>
      <c r="D1262" s="128"/>
      <c r="E1262" s="126" t="str">
        <f t="shared" si="19"/>
        <v/>
      </c>
      <c r="F1262">
        <f>SUMIF($B$11:B1262,"withdraw",$C$11:C1262)-SUMIFS($C$11:C1262,$B$11:B1262,"deposit",$D$11:D1262,"reinvestment")</f>
        <v>0</v>
      </c>
    </row>
    <row r="1263" spans="1:6" ht="29.1" customHeight="1" x14ac:dyDescent="0.25">
      <c r="A1263" s="128"/>
      <c r="B1263" s="128"/>
      <c r="C1263" s="128"/>
      <c r="D1263" s="128"/>
      <c r="E1263" s="126" t="str">
        <f t="shared" si="19"/>
        <v/>
      </c>
      <c r="F1263">
        <f>SUMIF($B$11:B1263,"withdraw",$C$11:C1263)-SUMIFS($C$11:C1263,$B$11:B1263,"deposit",$D$11:D1263,"reinvestment")</f>
        <v>0</v>
      </c>
    </row>
    <row r="1264" spans="1:6" ht="29.1" customHeight="1" x14ac:dyDescent="0.25">
      <c r="A1264" s="128"/>
      <c r="B1264" s="128"/>
      <c r="C1264" s="128"/>
      <c r="D1264" s="128"/>
      <c r="E1264" s="126" t="str">
        <f t="shared" si="19"/>
        <v/>
      </c>
      <c r="F1264">
        <f>SUMIF($B$11:B1264,"withdraw",$C$11:C1264)-SUMIFS($C$11:C1264,$B$11:B1264,"deposit",$D$11:D1264,"reinvestment")</f>
        <v>0</v>
      </c>
    </row>
    <row r="1265" spans="1:6" ht="29.1" customHeight="1" x14ac:dyDescent="0.25">
      <c r="A1265" s="128"/>
      <c r="B1265" s="128"/>
      <c r="C1265" s="128"/>
      <c r="D1265" s="128"/>
      <c r="E1265" s="126" t="str">
        <f t="shared" si="19"/>
        <v/>
      </c>
      <c r="F1265">
        <f>SUMIF($B$11:B1265,"withdraw",$C$11:C1265)-SUMIFS($C$11:C1265,$B$11:B1265,"deposit",$D$11:D1265,"reinvestment")</f>
        <v>0</v>
      </c>
    </row>
    <row r="1266" spans="1:6" ht="29.1" customHeight="1" x14ac:dyDescent="0.25">
      <c r="A1266" s="128"/>
      <c r="B1266" s="128"/>
      <c r="C1266" s="128"/>
      <c r="D1266" s="128"/>
      <c r="E1266" s="126" t="str">
        <f t="shared" si="19"/>
        <v/>
      </c>
      <c r="F1266">
        <f>SUMIF($B$11:B1266,"withdraw",$C$11:C1266)-SUMIFS($C$11:C1266,$B$11:B1266,"deposit",$D$11:D1266,"reinvestment")</f>
        <v>0</v>
      </c>
    </row>
    <row r="1267" spans="1:6" ht="29.1" customHeight="1" x14ac:dyDescent="0.25">
      <c r="A1267" s="128"/>
      <c r="B1267" s="128"/>
      <c r="C1267" s="128"/>
      <c r="D1267" s="128"/>
      <c r="E1267" s="126" t="str">
        <f t="shared" si="19"/>
        <v/>
      </c>
      <c r="F1267">
        <f>SUMIF($B$11:B1267,"withdraw",$C$11:C1267)-SUMIFS($C$11:C1267,$B$11:B1267,"deposit",$D$11:D1267,"reinvestment")</f>
        <v>0</v>
      </c>
    </row>
    <row r="1268" spans="1:6" ht="29.1" customHeight="1" x14ac:dyDescent="0.25">
      <c r="A1268" s="128"/>
      <c r="B1268" s="128"/>
      <c r="C1268" s="128"/>
      <c r="D1268" s="128"/>
      <c r="E1268" s="126" t="str">
        <f t="shared" si="19"/>
        <v/>
      </c>
      <c r="F1268">
        <f>SUMIF($B$11:B1268,"withdraw",$C$11:C1268)-SUMIFS($C$11:C1268,$B$11:B1268,"deposit",$D$11:D1268,"reinvestment")</f>
        <v>0</v>
      </c>
    </row>
    <row r="1269" spans="1:6" ht="29.1" customHeight="1" x14ac:dyDescent="0.25">
      <c r="A1269" s="128"/>
      <c r="B1269" s="128"/>
      <c r="C1269" s="128"/>
      <c r="D1269" s="128"/>
      <c r="E1269" s="126" t="str">
        <f t="shared" si="19"/>
        <v/>
      </c>
      <c r="F1269">
        <f>SUMIF($B$11:B1269,"withdraw",$C$11:C1269)-SUMIFS($C$11:C1269,$B$11:B1269,"deposit",$D$11:D1269,"reinvestment")</f>
        <v>0</v>
      </c>
    </row>
    <row r="1270" spans="1:6" ht="29.1" customHeight="1" x14ac:dyDescent="0.25">
      <c r="A1270" s="128"/>
      <c r="B1270" s="128"/>
      <c r="C1270" s="128"/>
      <c r="D1270" s="128"/>
      <c r="E1270" s="126" t="str">
        <f t="shared" si="19"/>
        <v/>
      </c>
      <c r="F1270">
        <f>SUMIF($B$11:B1270,"withdraw",$C$11:C1270)-SUMIFS($C$11:C1270,$B$11:B1270,"deposit",$D$11:D1270,"reinvestment")</f>
        <v>0</v>
      </c>
    </row>
    <row r="1271" spans="1:6" ht="29.1" customHeight="1" x14ac:dyDescent="0.25">
      <c r="A1271" s="128"/>
      <c r="B1271" s="128"/>
      <c r="C1271" s="128"/>
      <c r="D1271" s="128"/>
      <c r="E1271" s="126" t="str">
        <f t="shared" si="19"/>
        <v/>
      </c>
      <c r="F1271">
        <f>SUMIF($B$11:B1271,"withdraw",$C$11:C1271)-SUMIFS($C$11:C1271,$B$11:B1271,"deposit",$D$11:D1271,"reinvestment")</f>
        <v>0</v>
      </c>
    </row>
    <row r="1272" spans="1:6" ht="29.1" customHeight="1" x14ac:dyDescent="0.25">
      <c r="A1272" s="128"/>
      <c r="B1272" s="128"/>
      <c r="C1272" s="128"/>
      <c r="D1272" s="128"/>
      <c r="E1272" s="126" t="str">
        <f t="shared" si="19"/>
        <v/>
      </c>
      <c r="F1272">
        <f>SUMIF($B$11:B1272,"withdraw",$C$11:C1272)-SUMIFS($C$11:C1272,$B$11:B1272,"deposit",$D$11:D1272,"reinvestment")</f>
        <v>0</v>
      </c>
    </row>
    <row r="1273" spans="1:6" ht="29.1" customHeight="1" x14ac:dyDescent="0.25">
      <c r="A1273" s="128"/>
      <c r="B1273" s="128"/>
      <c r="C1273" s="128"/>
      <c r="D1273" s="128"/>
      <c r="E1273" s="126" t="str">
        <f t="shared" si="19"/>
        <v/>
      </c>
      <c r="F1273">
        <f>SUMIF($B$11:B1273,"withdraw",$C$11:C1273)-SUMIFS($C$11:C1273,$B$11:B1273,"deposit",$D$11:D1273,"reinvestment")</f>
        <v>0</v>
      </c>
    </row>
    <row r="1274" spans="1:6" ht="29.1" customHeight="1" x14ac:dyDescent="0.25">
      <c r="A1274" s="128"/>
      <c r="B1274" s="128"/>
      <c r="C1274" s="128"/>
      <c r="D1274" s="128"/>
      <c r="E1274" s="126" t="str">
        <f t="shared" si="19"/>
        <v/>
      </c>
      <c r="F1274">
        <f>SUMIF($B$11:B1274,"withdraw",$C$11:C1274)-SUMIFS($C$11:C1274,$B$11:B1274,"deposit",$D$11:D1274,"reinvestment")</f>
        <v>0</v>
      </c>
    </row>
    <row r="1275" spans="1:6" ht="29.1" customHeight="1" x14ac:dyDescent="0.25">
      <c r="A1275" s="128"/>
      <c r="B1275" s="128"/>
      <c r="C1275" s="128"/>
      <c r="D1275" s="128"/>
      <c r="E1275" s="126" t="str">
        <f t="shared" si="19"/>
        <v/>
      </c>
      <c r="F1275">
        <f>SUMIF($B$11:B1275,"withdraw",$C$11:C1275)-SUMIFS($C$11:C1275,$B$11:B1275,"deposit",$D$11:D1275,"reinvestment")</f>
        <v>0</v>
      </c>
    </row>
    <row r="1276" spans="1:6" ht="29.1" customHeight="1" x14ac:dyDescent="0.25">
      <c r="A1276" s="128"/>
      <c r="B1276" s="128"/>
      <c r="C1276" s="128"/>
      <c r="D1276" s="128"/>
      <c r="E1276" s="126" t="str">
        <f t="shared" si="19"/>
        <v/>
      </c>
      <c r="F1276">
        <f>SUMIF($B$11:B1276,"withdraw",$C$11:C1276)-SUMIFS($C$11:C1276,$B$11:B1276,"deposit",$D$11:D1276,"reinvestment")</f>
        <v>0</v>
      </c>
    </row>
    <row r="1277" spans="1:6" ht="29.1" customHeight="1" x14ac:dyDescent="0.25">
      <c r="A1277" s="128"/>
      <c r="B1277" s="128"/>
      <c r="C1277" s="128"/>
      <c r="D1277" s="128"/>
      <c r="E1277" s="126" t="str">
        <f t="shared" si="19"/>
        <v/>
      </c>
      <c r="F1277">
        <f>SUMIF($B$11:B1277,"withdraw",$C$11:C1277)-SUMIFS($C$11:C1277,$B$11:B1277,"deposit",$D$11:D1277,"reinvestment")</f>
        <v>0</v>
      </c>
    </row>
    <row r="1278" spans="1:6" ht="29.1" customHeight="1" x14ac:dyDescent="0.25">
      <c r="A1278" s="128"/>
      <c r="B1278" s="128"/>
      <c r="C1278" s="128"/>
      <c r="D1278" s="128"/>
      <c r="E1278" s="126" t="str">
        <f t="shared" si="19"/>
        <v/>
      </c>
      <c r="F1278">
        <f>SUMIF($B$11:B1278,"withdraw",$C$11:C1278)-SUMIFS($C$11:C1278,$B$11:B1278,"deposit",$D$11:D1278,"reinvestment")</f>
        <v>0</v>
      </c>
    </row>
    <row r="1279" spans="1:6" ht="29.1" customHeight="1" x14ac:dyDescent="0.25">
      <c r="A1279" s="128"/>
      <c r="B1279" s="128"/>
      <c r="C1279" s="128"/>
      <c r="D1279" s="128"/>
      <c r="E1279" s="126" t="str">
        <f t="shared" si="19"/>
        <v/>
      </c>
      <c r="F1279">
        <f>SUMIF($B$11:B1279,"withdraw",$C$11:C1279)-SUMIFS($C$11:C1279,$B$11:B1279,"deposit",$D$11:D1279,"reinvestment")</f>
        <v>0</v>
      </c>
    </row>
    <row r="1280" spans="1:6" ht="29.1" customHeight="1" x14ac:dyDescent="0.25">
      <c r="A1280" s="128"/>
      <c r="B1280" s="128"/>
      <c r="C1280" s="128"/>
      <c r="D1280" s="128"/>
      <c r="E1280" s="126" t="str">
        <f t="shared" si="19"/>
        <v/>
      </c>
      <c r="F1280">
        <f>SUMIF($B$11:B1280,"withdraw",$C$11:C1280)-SUMIFS($C$11:C1280,$B$11:B1280,"deposit",$D$11:D1280,"reinvestment")</f>
        <v>0</v>
      </c>
    </row>
    <row r="1281" spans="1:6" ht="29.1" customHeight="1" x14ac:dyDescent="0.25">
      <c r="A1281" s="128"/>
      <c r="B1281" s="128"/>
      <c r="C1281" s="128"/>
      <c r="D1281" s="128"/>
      <c r="E1281" s="126" t="str">
        <f t="shared" si="19"/>
        <v/>
      </c>
      <c r="F1281">
        <f>SUMIF($B$11:B1281,"withdraw",$C$11:C1281)-SUMIFS($C$11:C1281,$B$11:B1281,"deposit",$D$11:D1281,"reinvestment")</f>
        <v>0</v>
      </c>
    </row>
    <row r="1282" spans="1:6" ht="29.1" customHeight="1" x14ac:dyDescent="0.25">
      <c r="A1282" s="128"/>
      <c r="B1282" s="128"/>
      <c r="C1282" s="128"/>
      <c r="D1282" s="128"/>
      <c r="E1282" s="126" t="str">
        <f t="shared" si="19"/>
        <v/>
      </c>
      <c r="F1282">
        <f>SUMIF($B$11:B1282,"withdraw",$C$11:C1282)-SUMIFS($C$11:C1282,$B$11:B1282,"deposit",$D$11:D1282,"reinvestment")</f>
        <v>0</v>
      </c>
    </row>
    <row r="1283" spans="1:6" ht="29.1" customHeight="1" x14ac:dyDescent="0.25">
      <c r="A1283" s="128"/>
      <c r="B1283" s="128"/>
      <c r="C1283" s="128"/>
      <c r="D1283" s="128"/>
      <c r="E1283" s="126" t="str">
        <f t="shared" si="19"/>
        <v/>
      </c>
      <c r="F1283">
        <f>SUMIF($B$11:B1283,"withdraw",$C$11:C1283)-SUMIFS($C$11:C1283,$B$11:B1283,"deposit",$D$11:D1283,"reinvestment")</f>
        <v>0</v>
      </c>
    </row>
    <row r="1284" spans="1:6" ht="29.1" customHeight="1" x14ac:dyDescent="0.25">
      <c r="A1284" s="128"/>
      <c r="B1284" s="128"/>
      <c r="C1284" s="128"/>
      <c r="D1284" s="128"/>
      <c r="E1284" s="126" t="str">
        <f t="shared" si="19"/>
        <v/>
      </c>
      <c r="F1284">
        <f>SUMIF($B$11:B1284,"withdraw",$C$11:C1284)-SUMIFS($C$11:C1284,$B$11:B1284,"deposit",$D$11:D1284,"reinvestment")</f>
        <v>0</v>
      </c>
    </row>
    <row r="1285" spans="1:6" ht="29.1" customHeight="1" x14ac:dyDescent="0.25">
      <c r="A1285" s="128"/>
      <c r="B1285" s="128"/>
      <c r="C1285" s="128"/>
      <c r="D1285" s="128"/>
      <c r="E1285" s="126" t="str">
        <f t="shared" si="19"/>
        <v/>
      </c>
      <c r="F1285">
        <f>SUMIF($B$11:B1285,"withdraw",$C$11:C1285)-SUMIFS($C$11:C1285,$B$11:B1285,"deposit",$D$11:D1285,"reinvestment")</f>
        <v>0</v>
      </c>
    </row>
    <row r="1286" spans="1:6" ht="29.1" customHeight="1" x14ac:dyDescent="0.25">
      <c r="A1286" s="128"/>
      <c r="B1286" s="128"/>
      <c r="C1286" s="128"/>
      <c r="D1286" s="128"/>
      <c r="E1286" s="126" t="str">
        <f t="shared" si="19"/>
        <v/>
      </c>
      <c r="F1286">
        <f>SUMIF($B$11:B1286,"withdraw",$C$11:C1286)-SUMIFS($C$11:C1286,$B$11:B1286,"deposit",$D$11:D1286,"reinvestment")</f>
        <v>0</v>
      </c>
    </row>
    <row r="1287" spans="1:6" ht="29.1" customHeight="1" x14ac:dyDescent="0.25">
      <c r="A1287" s="128"/>
      <c r="B1287" s="128"/>
      <c r="C1287" s="128"/>
      <c r="D1287" s="128"/>
      <c r="E1287" s="126" t="str">
        <f t="shared" si="19"/>
        <v/>
      </c>
      <c r="F1287">
        <f>SUMIF($B$11:B1287,"withdraw",$C$11:C1287)-SUMIFS($C$11:C1287,$B$11:B1287,"deposit",$D$11:D1287,"reinvestment")</f>
        <v>0</v>
      </c>
    </row>
    <row r="1288" spans="1:6" ht="29.1" customHeight="1" x14ac:dyDescent="0.25">
      <c r="A1288" s="128"/>
      <c r="B1288" s="128"/>
      <c r="C1288" s="128"/>
      <c r="D1288" s="128"/>
      <c r="E1288" s="126" t="str">
        <f t="shared" si="19"/>
        <v/>
      </c>
      <c r="F1288">
        <f>SUMIF($B$11:B1288,"withdraw",$C$11:C1288)-SUMIFS($C$11:C1288,$B$11:B1288,"deposit",$D$11:D1288,"reinvestment")</f>
        <v>0</v>
      </c>
    </row>
    <row r="1289" spans="1:6" ht="29.1" customHeight="1" x14ac:dyDescent="0.25">
      <c r="A1289" s="128"/>
      <c r="B1289" s="128"/>
      <c r="C1289" s="128"/>
      <c r="D1289" s="128"/>
      <c r="E1289" s="126" t="str">
        <f t="shared" si="19"/>
        <v/>
      </c>
      <c r="F1289">
        <f>SUMIF($B$11:B1289,"withdraw",$C$11:C1289)-SUMIFS($C$11:C1289,$B$11:B1289,"deposit",$D$11:D1289,"reinvestment")</f>
        <v>0</v>
      </c>
    </row>
    <row r="1290" spans="1:6" ht="29.1" customHeight="1" x14ac:dyDescent="0.25">
      <c r="A1290" s="128"/>
      <c r="B1290" s="128"/>
      <c r="C1290" s="128"/>
      <c r="D1290" s="128"/>
      <c r="E1290" s="126" t="str">
        <f t="shared" si="19"/>
        <v/>
      </c>
      <c r="F1290">
        <f>SUMIF($B$11:B1290,"withdraw",$C$11:C1290)-SUMIFS($C$11:C1290,$B$11:B1290,"deposit",$D$11:D1290,"reinvestment")</f>
        <v>0</v>
      </c>
    </row>
    <row r="1291" spans="1:6" ht="29.1" customHeight="1" x14ac:dyDescent="0.25">
      <c r="A1291" s="128"/>
      <c r="B1291" s="128"/>
      <c r="C1291" s="128"/>
      <c r="D1291" s="128"/>
      <c r="E1291" s="126" t="str">
        <f t="shared" si="19"/>
        <v/>
      </c>
      <c r="F1291">
        <f>SUMIF($B$11:B1291,"withdraw",$C$11:C1291)-SUMIFS($C$11:C1291,$B$11:B1291,"deposit",$D$11:D1291,"reinvestment")</f>
        <v>0</v>
      </c>
    </row>
    <row r="1292" spans="1:6" ht="29.1" customHeight="1" x14ac:dyDescent="0.25">
      <c r="A1292" s="128"/>
      <c r="B1292" s="128"/>
      <c r="C1292" s="128"/>
      <c r="D1292" s="128"/>
      <c r="E1292" s="126" t="str">
        <f t="shared" si="19"/>
        <v/>
      </c>
      <c r="F1292">
        <f>SUMIF($B$11:B1292,"withdraw",$C$11:C1292)-SUMIFS($C$11:C1292,$B$11:B1292,"deposit",$D$11:D1292,"reinvestment")</f>
        <v>0</v>
      </c>
    </row>
    <row r="1293" spans="1:6" ht="29.1" customHeight="1" x14ac:dyDescent="0.25">
      <c r="A1293" s="128"/>
      <c r="B1293" s="128"/>
      <c r="C1293" s="128"/>
      <c r="D1293" s="128"/>
      <c r="E1293" s="126" t="str">
        <f t="shared" ref="E1293:E1356" si="20">IF(AND(C1293&gt;F1292,D1293="reinvestment"),"You cannot reinvest more than is withdrawn and available.","")</f>
        <v/>
      </c>
      <c r="F1293">
        <f>SUMIF($B$11:B1293,"withdraw",$C$11:C1293)-SUMIFS($C$11:C1293,$B$11:B1293,"deposit",$D$11:D1293,"reinvestment")</f>
        <v>0</v>
      </c>
    </row>
    <row r="1294" spans="1:6" ht="29.1" customHeight="1" x14ac:dyDescent="0.25">
      <c r="A1294" s="128"/>
      <c r="B1294" s="128"/>
      <c r="C1294" s="128"/>
      <c r="D1294" s="128"/>
      <c r="E1294" s="126" t="str">
        <f t="shared" si="20"/>
        <v/>
      </c>
      <c r="F1294">
        <f>SUMIF($B$11:B1294,"withdraw",$C$11:C1294)-SUMIFS($C$11:C1294,$B$11:B1294,"deposit",$D$11:D1294,"reinvestment")</f>
        <v>0</v>
      </c>
    </row>
    <row r="1295" spans="1:6" ht="29.1" customHeight="1" x14ac:dyDescent="0.25">
      <c r="A1295" s="128"/>
      <c r="B1295" s="128"/>
      <c r="C1295" s="128"/>
      <c r="D1295" s="128"/>
      <c r="E1295" s="126" t="str">
        <f t="shared" si="20"/>
        <v/>
      </c>
      <c r="F1295">
        <f>SUMIF($B$11:B1295,"withdraw",$C$11:C1295)-SUMIFS($C$11:C1295,$B$11:B1295,"deposit",$D$11:D1295,"reinvestment")</f>
        <v>0</v>
      </c>
    </row>
    <row r="1296" spans="1:6" ht="29.1" customHeight="1" x14ac:dyDescent="0.25">
      <c r="A1296" s="128"/>
      <c r="B1296" s="128"/>
      <c r="C1296" s="128"/>
      <c r="D1296" s="128"/>
      <c r="E1296" s="126" t="str">
        <f t="shared" si="20"/>
        <v/>
      </c>
      <c r="F1296">
        <f>SUMIF($B$11:B1296,"withdraw",$C$11:C1296)-SUMIFS($C$11:C1296,$B$11:B1296,"deposit",$D$11:D1296,"reinvestment")</f>
        <v>0</v>
      </c>
    </row>
    <row r="1297" spans="1:6" ht="29.1" customHeight="1" x14ac:dyDescent="0.25">
      <c r="A1297" s="128"/>
      <c r="B1297" s="128"/>
      <c r="C1297" s="128"/>
      <c r="D1297" s="128"/>
      <c r="E1297" s="126" t="str">
        <f t="shared" si="20"/>
        <v/>
      </c>
      <c r="F1297">
        <f>SUMIF($B$11:B1297,"withdraw",$C$11:C1297)-SUMIFS($C$11:C1297,$B$11:B1297,"deposit",$D$11:D1297,"reinvestment")</f>
        <v>0</v>
      </c>
    </row>
    <row r="1298" spans="1:6" ht="29.1" customHeight="1" x14ac:dyDescent="0.25">
      <c r="A1298" s="128"/>
      <c r="B1298" s="128"/>
      <c r="C1298" s="128"/>
      <c r="D1298" s="128"/>
      <c r="E1298" s="126" t="str">
        <f t="shared" si="20"/>
        <v/>
      </c>
      <c r="F1298">
        <f>SUMIF($B$11:B1298,"withdraw",$C$11:C1298)-SUMIFS($C$11:C1298,$B$11:B1298,"deposit",$D$11:D1298,"reinvestment")</f>
        <v>0</v>
      </c>
    </row>
    <row r="1299" spans="1:6" ht="29.1" customHeight="1" x14ac:dyDescent="0.25">
      <c r="A1299" s="128"/>
      <c r="B1299" s="128"/>
      <c r="C1299" s="128"/>
      <c r="D1299" s="128"/>
      <c r="E1299" s="126" t="str">
        <f t="shared" si="20"/>
        <v/>
      </c>
      <c r="F1299">
        <f>SUMIF($B$11:B1299,"withdraw",$C$11:C1299)-SUMIFS($C$11:C1299,$B$11:B1299,"deposit",$D$11:D1299,"reinvestment")</f>
        <v>0</v>
      </c>
    </row>
    <row r="1300" spans="1:6" ht="29.1" customHeight="1" x14ac:dyDescent="0.25">
      <c r="A1300" s="128"/>
      <c r="B1300" s="128"/>
      <c r="C1300" s="128"/>
      <c r="D1300" s="128"/>
      <c r="E1300" s="126" t="str">
        <f t="shared" si="20"/>
        <v/>
      </c>
      <c r="F1300">
        <f>SUMIF($B$11:B1300,"withdraw",$C$11:C1300)-SUMIFS($C$11:C1300,$B$11:B1300,"deposit",$D$11:D1300,"reinvestment")</f>
        <v>0</v>
      </c>
    </row>
    <row r="1301" spans="1:6" ht="29.1" customHeight="1" x14ac:dyDescent="0.25">
      <c r="A1301" s="128"/>
      <c r="B1301" s="128"/>
      <c r="C1301" s="128"/>
      <c r="D1301" s="128"/>
      <c r="E1301" s="126" t="str">
        <f t="shared" si="20"/>
        <v/>
      </c>
      <c r="F1301">
        <f>SUMIF($B$11:B1301,"withdraw",$C$11:C1301)-SUMIFS($C$11:C1301,$B$11:B1301,"deposit",$D$11:D1301,"reinvestment")</f>
        <v>0</v>
      </c>
    </row>
    <row r="1302" spans="1:6" ht="29.1" customHeight="1" x14ac:dyDescent="0.25">
      <c r="A1302" s="128"/>
      <c r="B1302" s="128"/>
      <c r="C1302" s="128"/>
      <c r="D1302" s="128"/>
      <c r="E1302" s="126" t="str">
        <f t="shared" si="20"/>
        <v/>
      </c>
      <c r="F1302">
        <f>SUMIF($B$11:B1302,"withdraw",$C$11:C1302)-SUMIFS($C$11:C1302,$B$11:B1302,"deposit",$D$11:D1302,"reinvestment")</f>
        <v>0</v>
      </c>
    </row>
    <row r="1303" spans="1:6" ht="29.1" customHeight="1" x14ac:dyDescent="0.25">
      <c r="A1303" s="128"/>
      <c r="B1303" s="128"/>
      <c r="C1303" s="128"/>
      <c r="D1303" s="128"/>
      <c r="E1303" s="126" t="str">
        <f t="shared" si="20"/>
        <v/>
      </c>
      <c r="F1303">
        <f>SUMIF($B$11:B1303,"withdraw",$C$11:C1303)-SUMIFS($C$11:C1303,$B$11:B1303,"deposit",$D$11:D1303,"reinvestment")</f>
        <v>0</v>
      </c>
    </row>
    <row r="1304" spans="1:6" ht="29.1" customHeight="1" x14ac:dyDescent="0.25">
      <c r="A1304" s="128"/>
      <c r="B1304" s="128"/>
      <c r="C1304" s="128"/>
      <c r="D1304" s="128"/>
      <c r="E1304" s="126" t="str">
        <f t="shared" si="20"/>
        <v/>
      </c>
      <c r="F1304">
        <f>SUMIF($B$11:B1304,"withdraw",$C$11:C1304)-SUMIFS($C$11:C1304,$B$11:B1304,"deposit",$D$11:D1304,"reinvestment")</f>
        <v>0</v>
      </c>
    </row>
    <row r="1305" spans="1:6" ht="29.1" customHeight="1" x14ac:dyDescent="0.25">
      <c r="A1305" s="128"/>
      <c r="B1305" s="128"/>
      <c r="C1305" s="128"/>
      <c r="D1305" s="128"/>
      <c r="E1305" s="126" t="str">
        <f t="shared" si="20"/>
        <v/>
      </c>
      <c r="F1305">
        <f>SUMIF($B$11:B1305,"withdraw",$C$11:C1305)-SUMIFS($C$11:C1305,$B$11:B1305,"deposit",$D$11:D1305,"reinvestment")</f>
        <v>0</v>
      </c>
    </row>
    <row r="1306" spans="1:6" ht="29.1" customHeight="1" x14ac:dyDescent="0.25">
      <c r="A1306" s="128"/>
      <c r="B1306" s="128"/>
      <c r="C1306" s="128"/>
      <c r="D1306" s="128"/>
      <c r="E1306" s="126" t="str">
        <f t="shared" si="20"/>
        <v/>
      </c>
      <c r="F1306">
        <f>SUMIF($B$11:B1306,"withdraw",$C$11:C1306)-SUMIFS($C$11:C1306,$B$11:B1306,"deposit",$D$11:D1306,"reinvestment")</f>
        <v>0</v>
      </c>
    </row>
    <row r="1307" spans="1:6" ht="29.1" customHeight="1" x14ac:dyDescent="0.25">
      <c r="A1307" s="128"/>
      <c r="B1307" s="128"/>
      <c r="C1307" s="128"/>
      <c r="D1307" s="128"/>
      <c r="E1307" s="126" t="str">
        <f t="shared" si="20"/>
        <v/>
      </c>
      <c r="F1307">
        <f>SUMIF($B$11:B1307,"withdraw",$C$11:C1307)-SUMIFS($C$11:C1307,$B$11:B1307,"deposit",$D$11:D1307,"reinvestment")</f>
        <v>0</v>
      </c>
    </row>
    <row r="1308" spans="1:6" ht="29.1" customHeight="1" x14ac:dyDescent="0.25">
      <c r="A1308" s="128"/>
      <c r="B1308" s="128"/>
      <c r="C1308" s="128"/>
      <c r="D1308" s="128"/>
      <c r="E1308" s="126" t="str">
        <f t="shared" si="20"/>
        <v/>
      </c>
      <c r="F1308">
        <f>SUMIF($B$11:B1308,"withdraw",$C$11:C1308)-SUMIFS($C$11:C1308,$B$11:B1308,"deposit",$D$11:D1308,"reinvestment")</f>
        <v>0</v>
      </c>
    </row>
    <row r="1309" spans="1:6" ht="29.1" customHeight="1" x14ac:dyDescent="0.25">
      <c r="A1309" s="128"/>
      <c r="B1309" s="128"/>
      <c r="C1309" s="128"/>
      <c r="D1309" s="128"/>
      <c r="E1309" s="126" t="str">
        <f t="shared" si="20"/>
        <v/>
      </c>
      <c r="F1309">
        <f>SUMIF($B$11:B1309,"withdraw",$C$11:C1309)-SUMIFS($C$11:C1309,$B$11:B1309,"deposit",$D$11:D1309,"reinvestment")</f>
        <v>0</v>
      </c>
    </row>
    <row r="1310" spans="1:6" ht="29.1" customHeight="1" x14ac:dyDescent="0.25">
      <c r="A1310" s="128"/>
      <c r="B1310" s="128"/>
      <c r="C1310" s="128"/>
      <c r="D1310" s="128"/>
      <c r="E1310" s="126" t="str">
        <f t="shared" si="20"/>
        <v/>
      </c>
      <c r="F1310">
        <f>SUMIF($B$11:B1310,"withdraw",$C$11:C1310)-SUMIFS($C$11:C1310,$B$11:B1310,"deposit",$D$11:D1310,"reinvestment")</f>
        <v>0</v>
      </c>
    </row>
    <row r="1311" spans="1:6" ht="29.1" customHeight="1" x14ac:dyDescent="0.25">
      <c r="A1311" s="128"/>
      <c r="B1311" s="128"/>
      <c r="C1311" s="128"/>
      <c r="D1311" s="128"/>
      <c r="E1311" s="126" t="str">
        <f t="shared" si="20"/>
        <v/>
      </c>
      <c r="F1311">
        <f>SUMIF($B$11:B1311,"withdraw",$C$11:C1311)-SUMIFS($C$11:C1311,$B$11:B1311,"deposit",$D$11:D1311,"reinvestment")</f>
        <v>0</v>
      </c>
    </row>
    <row r="1312" spans="1:6" ht="29.1" customHeight="1" x14ac:dyDescent="0.25">
      <c r="A1312" s="128"/>
      <c r="B1312" s="128"/>
      <c r="C1312" s="128"/>
      <c r="D1312" s="128"/>
      <c r="E1312" s="126" t="str">
        <f t="shared" si="20"/>
        <v/>
      </c>
      <c r="F1312">
        <f>SUMIF($B$11:B1312,"withdraw",$C$11:C1312)-SUMIFS($C$11:C1312,$B$11:B1312,"deposit",$D$11:D1312,"reinvestment")</f>
        <v>0</v>
      </c>
    </row>
    <row r="1313" spans="1:6" ht="29.1" customHeight="1" x14ac:dyDescent="0.25">
      <c r="A1313" s="128"/>
      <c r="B1313" s="128"/>
      <c r="C1313" s="128"/>
      <c r="D1313" s="128"/>
      <c r="E1313" s="126" t="str">
        <f t="shared" si="20"/>
        <v/>
      </c>
      <c r="F1313">
        <f>SUMIF($B$11:B1313,"withdraw",$C$11:C1313)-SUMIFS($C$11:C1313,$B$11:B1313,"deposit",$D$11:D1313,"reinvestment")</f>
        <v>0</v>
      </c>
    </row>
    <row r="1314" spans="1:6" ht="29.1" customHeight="1" x14ac:dyDescent="0.25">
      <c r="A1314" s="128"/>
      <c r="B1314" s="128"/>
      <c r="C1314" s="128"/>
      <c r="D1314" s="128"/>
      <c r="E1314" s="126" t="str">
        <f t="shared" si="20"/>
        <v/>
      </c>
      <c r="F1314">
        <f>SUMIF($B$11:B1314,"withdraw",$C$11:C1314)-SUMIFS($C$11:C1314,$B$11:B1314,"deposit",$D$11:D1314,"reinvestment")</f>
        <v>0</v>
      </c>
    </row>
    <row r="1315" spans="1:6" ht="29.1" customHeight="1" x14ac:dyDescent="0.25">
      <c r="A1315" s="128"/>
      <c r="B1315" s="128"/>
      <c r="C1315" s="128"/>
      <c r="D1315" s="128"/>
      <c r="E1315" s="126" t="str">
        <f t="shared" si="20"/>
        <v/>
      </c>
      <c r="F1315">
        <f>SUMIF($B$11:B1315,"withdraw",$C$11:C1315)-SUMIFS($C$11:C1315,$B$11:B1315,"deposit",$D$11:D1315,"reinvestment")</f>
        <v>0</v>
      </c>
    </row>
    <row r="1316" spans="1:6" ht="29.1" customHeight="1" x14ac:dyDescent="0.25">
      <c r="A1316" s="128"/>
      <c r="B1316" s="128"/>
      <c r="C1316" s="128"/>
      <c r="D1316" s="128"/>
      <c r="E1316" s="126" t="str">
        <f t="shared" si="20"/>
        <v/>
      </c>
      <c r="F1316">
        <f>SUMIF($B$11:B1316,"withdraw",$C$11:C1316)-SUMIFS($C$11:C1316,$B$11:B1316,"deposit",$D$11:D1316,"reinvestment")</f>
        <v>0</v>
      </c>
    </row>
    <row r="1317" spans="1:6" ht="29.1" customHeight="1" x14ac:dyDescent="0.25">
      <c r="A1317" s="128"/>
      <c r="B1317" s="128"/>
      <c r="C1317" s="128"/>
      <c r="D1317" s="128"/>
      <c r="E1317" s="126" t="str">
        <f t="shared" si="20"/>
        <v/>
      </c>
      <c r="F1317">
        <f>SUMIF($B$11:B1317,"withdraw",$C$11:C1317)-SUMIFS($C$11:C1317,$B$11:B1317,"deposit",$D$11:D1317,"reinvestment")</f>
        <v>0</v>
      </c>
    </row>
    <row r="1318" spans="1:6" ht="29.1" customHeight="1" x14ac:dyDescent="0.25">
      <c r="A1318" s="128"/>
      <c r="B1318" s="128"/>
      <c r="C1318" s="128"/>
      <c r="D1318" s="128"/>
      <c r="E1318" s="126" t="str">
        <f t="shared" si="20"/>
        <v/>
      </c>
      <c r="F1318">
        <f>SUMIF($B$11:B1318,"withdraw",$C$11:C1318)-SUMIFS($C$11:C1318,$B$11:B1318,"deposit",$D$11:D1318,"reinvestment")</f>
        <v>0</v>
      </c>
    </row>
    <row r="1319" spans="1:6" ht="29.1" customHeight="1" x14ac:dyDescent="0.25">
      <c r="A1319" s="128"/>
      <c r="B1319" s="128"/>
      <c r="C1319" s="128"/>
      <c r="D1319" s="128"/>
      <c r="E1319" s="126" t="str">
        <f t="shared" si="20"/>
        <v/>
      </c>
      <c r="F1319">
        <f>SUMIF($B$11:B1319,"withdraw",$C$11:C1319)-SUMIFS($C$11:C1319,$B$11:B1319,"deposit",$D$11:D1319,"reinvestment")</f>
        <v>0</v>
      </c>
    </row>
    <row r="1320" spans="1:6" ht="29.1" customHeight="1" x14ac:dyDescent="0.25">
      <c r="A1320" s="128"/>
      <c r="B1320" s="128"/>
      <c r="C1320" s="128"/>
      <c r="D1320" s="128"/>
      <c r="E1320" s="126" t="str">
        <f t="shared" si="20"/>
        <v/>
      </c>
      <c r="F1320">
        <f>SUMIF($B$11:B1320,"withdraw",$C$11:C1320)-SUMIFS($C$11:C1320,$B$11:B1320,"deposit",$D$11:D1320,"reinvestment")</f>
        <v>0</v>
      </c>
    </row>
    <row r="1321" spans="1:6" ht="29.1" customHeight="1" x14ac:dyDescent="0.25">
      <c r="A1321" s="128"/>
      <c r="B1321" s="128"/>
      <c r="C1321" s="128"/>
      <c r="D1321" s="128"/>
      <c r="E1321" s="126" t="str">
        <f t="shared" si="20"/>
        <v/>
      </c>
      <c r="F1321">
        <f>SUMIF($B$11:B1321,"withdraw",$C$11:C1321)-SUMIFS($C$11:C1321,$B$11:B1321,"deposit",$D$11:D1321,"reinvestment")</f>
        <v>0</v>
      </c>
    </row>
    <row r="1322" spans="1:6" ht="29.1" customHeight="1" x14ac:dyDescent="0.25">
      <c r="A1322" s="128"/>
      <c r="B1322" s="128"/>
      <c r="C1322" s="128"/>
      <c r="D1322" s="128"/>
      <c r="E1322" s="126" t="str">
        <f t="shared" si="20"/>
        <v/>
      </c>
      <c r="F1322">
        <f>SUMIF($B$11:B1322,"withdraw",$C$11:C1322)-SUMIFS($C$11:C1322,$B$11:B1322,"deposit",$D$11:D1322,"reinvestment")</f>
        <v>0</v>
      </c>
    </row>
    <row r="1323" spans="1:6" ht="29.1" customHeight="1" x14ac:dyDescent="0.25">
      <c r="A1323" s="128"/>
      <c r="B1323" s="128"/>
      <c r="C1323" s="128"/>
      <c r="D1323" s="128"/>
      <c r="E1323" s="126" t="str">
        <f t="shared" si="20"/>
        <v/>
      </c>
      <c r="F1323">
        <f>SUMIF($B$11:B1323,"withdraw",$C$11:C1323)-SUMIFS($C$11:C1323,$B$11:B1323,"deposit",$D$11:D1323,"reinvestment")</f>
        <v>0</v>
      </c>
    </row>
    <row r="1324" spans="1:6" ht="29.1" customHeight="1" x14ac:dyDescent="0.25">
      <c r="A1324" s="128"/>
      <c r="B1324" s="128"/>
      <c r="C1324" s="128"/>
      <c r="D1324" s="128"/>
      <c r="E1324" s="126" t="str">
        <f t="shared" si="20"/>
        <v/>
      </c>
      <c r="F1324">
        <f>SUMIF($B$11:B1324,"withdraw",$C$11:C1324)-SUMIFS($C$11:C1324,$B$11:B1324,"deposit",$D$11:D1324,"reinvestment")</f>
        <v>0</v>
      </c>
    </row>
    <row r="1325" spans="1:6" ht="29.1" customHeight="1" x14ac:dyDescent="0.25">
      <c r="A1325" s="128"/>
      <c r="B1325" s="128"/>
      <c r="C1325" s="128"/>
      <c r="D1325" s="128"/>
      <c r="E1325" s="126" t="str">
        <f t="shared" si="20"/>
        <v/>
      </c>
      <c r="F1325">
        <f>SUMIF($B$11:B1325,"withdraw",$C$11:C1325)-SUMIFS($C$11:C1325,$B$11:B1325,"deposit",$D$11:D1325,"reinvestment")</f>
        <v>0</v>
      </c>
    </row>
    <row r="1326" spans="1:6" ht="29.1" customHeight="1" x14ac:dyDescent="0.25">
      <c r="A1326" s="128"/>
      <c r="B1326" s="128"/>
      <c r="C1326" s="128"/>
      <c r="D1326" s="128"/>
      <c r="E1326" s="126" t="str">
        <f t="shared" si="20"/>
        <v/>
      </c>
      <c r="F1326">
        <f>SUMIF($B$11:B1326,"withdraw",$C$11:C1326)-SUMIFS($C$11:C1326,$B$11:B1326,"deposit",$D$11:D1326,"reinvestment")</f>
        <v>0</v>
      </c>
    </row>
    <row r="1327" spans="1:6" ht="29.1" customHeight="1" x14ac:dyDescent="0.25">
      <c r="A1327" s="128"/>
      <c r="B1327" s="128"/>
      <c r="C1327" s="128"/>
      <c r="D1327" s="128"/>
      <c r="E1327" s="126" t="str">
        <f t="shared" si="20"/>
        <v/>
      </c>
      <c r="F1327">
        <f>SUMIF($B$11:B1327,"withdraw",$C$11:C1327)-SUMIFS($C$11:C1327,$B$11:B1327,"deposit",$D$11:D1327,"reinvestment")</f>
        <v>0</v>
      </c>
    </row>
    <row r="1328" spans="1:6" ht="29.1" customHeight="1" x14ac:dyDescent="0.25">
      <c r="A1328" s="128"/>
      <c r="B1328" s="128"/>
      <c r="C1328" s="128"/>
      <c r="D1328" s="128"/>
      <c r="E1328" s="126" t="str">
        <f t="shared" si="20"/>
        <v/>
      </c>
      <c r="F1328">
        <f>SUMIF($B$11:B1328,"withdraw",$C$11:C1328)-SUMIFS($C$11:C1328,$B$11:B1328,"deposit",$D$11:D1328,"reinvestment")</f>
        <v>0</v>
      </c>
    </row>
    <row r="1329" spans="1:6" ht="29.1" customHeight="1" x14ac:dyDescent="0.25">
      <c r="A1329" s="128"/>
      <c r="B1329" s="128"/>
      <c r="C1329" s="128"/>
      <c r="D1329" s="128"/>
      <c r="E1329" s="126" t="str">
        <f t="shared" si="20"/>
        <v/>
      </c>
      <c r="F1329">
        <f>SUMIF($B$11:B1329,"withdraw",$C$11:C1329)-SUMIFS($C$11:C1329,$B$11:B1329,"deposit",$D$11:D1329,"reinvestment")</f>
        <v>0</v>
      </c>
    </row>
    <row r="1330" spans="1:6" ht="29.1" customHeight="1" x14ac:dyDescent="0.25">
      <c r="A1330" s="128"/>
      <c r="B1330" s="128"/>
      <c r="C1330" s="128"/>
      <c r="D1330" s="128"/>
      <c r="E1330" s="126" t="str">
        <f t="shared" si="20"/>
        <v/>
      </c>
      <c r="F1330">
        <f>SUMIF($B$11:B1330,"withdraw",$C$11:C1330)-SUMIFS($C$11:C1330,$B$11:B1330,"deposit",$D$11:D1330,"reinvestment")</f>
        <v>0</v>
      </c>
    </row>
    <row r="1331" spans="1:6" ht="29.1" customHeight="1" x14ac:dyDescent="0.25">
      <c r="A1331" s="128"/>
      <c r="B1331" s="128"/>
      <c r="C1331" s="128"/>
      <c r="D1331" s="128"/>
      <c r="E1331" s="126" t="str">
        <f t="shared" si="20"/>
        <v/>
      </c>
      <c r="F1331">
        <f>SUMIF($B$11:B1331,"withdraw",$C$11:C1331)-SUMIFS($C$11:C1331,$B$11:B1331,"deposit",$D$11:D1331,"reinvestment")</f>
        <v>0</v>
      </c>
    </row>
    <row r="1332" spans="1:6" ht="29.1" customHeight="1" x14ac:dyDescent="0.25">
      <c r="A1332" s="128"/>
      <c r="B1332" s="128"/>
      <c r="C1332" s="128"/>
      <c r="D1332" s="128"/>
      <c r="E1332" s="126" t="str">
        <f t="shared" si="20"/>
        <v/>
      </c>
      <c r="F1332">
        <f>SUMIF($B$11:B1332,"withdraw",$C$11:C1332)-SUMIFS($C$11:C1332,$B$11:B1332,"deposit",$D$11:D1332,"reinvestment")</f>
        <v>0</v>
      </c>
    </row>
    <row r="1333" spans="1:6" ht="29.1" customHeight="1" x14ac:dyDescent="0.25">
      <c r="A1333" s="128"/>
      <c r="B1333" s="128"/>
      <c r="C1333" s="128"/>
      <c r="D1333" s="128"/>
      <c r="E1333" s="126" t="str">
        <f t="shared" si="20"/>
        <v/>
      </c>
      <c r="F1333">
        <f>SUMIF($B$11:B1333,"withdraw",$C$11:C1333)-SUMIFS($C$11:C1333,$B$11:B1333,"deposit",$D$11:D1333,"reinvestment")</f>
        <v>0</v>
      </c>
    </row>
    <row r="1334" spans="1:6" ht="29.1" customHeight="1" x14ac:dyDescent="0.25">
      <c r="A1334" s="128"/>
      <c r="B1334" s="128"/>
      <c r="C1334" s="128"/>
      <c r="D1334" s="128"/>
      <c r="E1334" s="126" t="str">
        <f t="shared" si="20"/>
        <v/>
      </c>
      <c r="F1334">
        <f>SUMIF($B$11:B1334,"withdraw",$C$11:C1334)-SUMIFS($C$11:C1334,$B$11:B1334,"deposit",$D$11:D1334,"reinvestment")</f>
        <v>0</v>
      </c>
    </row>
    <row r="1335" spans="1:6" ht="29.1" customHeight="1" x14ac:dyDescent="0.25">
      <c r="A1335" s="128"/>
      <c r="B1335" s="128"/>
      <c r="C1335" s="128"/>
      <c r="D1335" s="128"/>
      <c r="E1335" s="126" t="str">
        <f t="shared" si="20"/>
        <v/>
      </c>
      <c r="F1335">
        <f>SUMIF($B$11:B1335,"withdraw",$C$11:C1335)-SUMIFS($C$11:C1335,$B$11:B1335,"deposit",$D$11:D1335,"reinvestment")</f>
        <v>0</v>
      </c>
    </row>
    <row r="1336" spans="1:6" ht="29.1" customHeight="1" x14ac:dyDescent="0.25">
      <c r="A1336" s="128"/>
      <c r="B1336" s="128"/>
      <c r="C1336" s="128"/>
      <c r="D1336" s="128"/>
      <c r="E1336" s="126" t="str">
        <f t="shared" si="20"/>
        <v/>
      </c>
      <c r="F1336">
        <f>SUMIF($B$11:B1336,"withdraw",$C$11:C1336)-SUMIFS($C$11:C1336,$B$11:B1336,"deposit",$D$11:D1336,"reinvestment")</f>
        <v>0</v>
      </c>
    </row>
    <row r="1337" spans="1:6" ht="29.1" customHeight="1" x14ac:dyDescent="0.25">
      <c r="A1337" s="128"/>
      <c r="B1337" s="128"/>
      <c r="C1337" s="128"/>
      <c r="D1337" s="128"/>
      <c r="E1337" s="126" t="str">
        <f t="shared" si="20"/>
        <v/>
      </c>
      <c r="F1337">
        <f>SUMIF($B$11:B1337,"withdraw",$C$11:C1337)-SUMIFS($C$11:C1337,$B$11:B1337,"deposit",$D$11:D1337,"reinvestment")</f>
        <v>0</v>
      </c>
    </row>
    <row r="1338" spans="1:6" ht="29.1" customHeight="1" x14ac:dyDescent="0.25">
      <c r="A1338" s="128"/>
      <c r="B1338" s="128"/>
      <c r="C1338" s="128"/>
      <c r="D1338" s="128"/>
      <c r="E1338" s="126" t="str">
        <f t="shared" si="20"/>
        <v/>
      </c>
      <c r="F1338">
        <f>SUMIF($B$11:B1338,"withdraw",$C$11:C1338)-SUMIFS($C$11:C1338,$B$11:B1338,"deposit",$D$11:D1338,"reinvestment")</f>
        <v>0</v>
      </c>
    </row>
    <row r="1339" spans="1:6" ht="29.1" customHeight="1" x14ac:dyDescent="0.25">
      <c r="A1339" s="128"/>
      <c r="B1339" s="128"/>
      <c r="C1339" s="128"/>
      <c r="D1339" s="128"/>
      <c r="E1339" s="126" t="str">
        <f t="shared" si="20"/>
        <v/>
      </c>
      <c r="F1339">
        <f>SUMIF($B$11:B1339,"withdraw",$C$11:C1339)-SUMIFS($C$11:C1339,$B$11:B1339,"deposit",$D$11:D1339,"reinvestment")</f>
        <v>0</v>
      </c>
    </row>
    <row r="1340" spans="1:6" ht="29.1" customHeight="1" x14ac:dyDescent="0.25">
      <c r="A1340" s="128"/>
      <c r="B1340" s="128"/>
      <c r="C1340" s="128"/>
      <c r="D1340" s="128"/>
      <c r="E1340" s="126" t="str">
        <f t="shared" si="20"/>
        <v/>
      </c>
      <c r="F1340">
        <f>SUMIF($B$11:B1340,"withdraw",$C$11:C1340)-SUMIFS($C$11:C1340,$B$11:B1340,"deposit",$D$11:D1340,"reinvestment")</f>
        <v>0</v>
      </c>
    </row>
    <row r="1341" spans="1:6" ht="29.1" customHeight="1" x14ac:dyDescent="0.25">
      <c r="A1341" s="128"/>
      <c r="B1341" s="128"/>
      <c r="C1341" s="128"/>
      <c r="D1341" s="128"/>
      <c r="E1341" s="126" t="str">
        <f t="shared" si="20"/>
        <v/>
      </c>
      <c r="F1341">
        <f>SUMIF($B$11:B1341,"withdraw",$C$11:C1341)-SUMIFS($C$11:C1341,$B$11:B1341,"deposit",$D$11:D1341,"reinvestment")</f>
        <v>0</v>
      </c>
    </row>
    <row r="1342" spans="1:6" ht="29.1" customHeight="1" x14ac:dyDescent="0.25">
      <c r="A1342" s="128"/>
      <c r="B1342" s="128"/>
      <c r="C1342" s="128"/>
      <c r="D1342" s="128"/>
      <c r="E1342" s="126" t="str">
        <f t="shared" si="20"/>
        <v/>
      </c>
      <c r="F1342">
        <f>SUMIF($B$11:B1342,"withdraw",$C$11:C1342)-SUMIFS($C$11:C1342,$B$11:B1342,"deposit",$D$11:D1342,"reinvestment")</f>
        <v>0</v>
      </c>
    </row>
    <row r="1343" spans="1:6" ht="29.1" customHeight="1" x14ac:dyDescent="0.25">
      <c r="A1343" s="128"/>
      <c r="B1343" s="128"/>
      <c r="C1343" s="128"/>
      <c r="D1343" s="128"/>
      <c r="E1343" s="126" t="str">
        <f t="shared" si="20"/>
        <v/>
      </c>
      <c r="F1343">
        <f>SUMIF($B$11:B1343,"withdraw",$C$11:C1343)-SUMIFS($C$11:C1343,$B$11:B1343,"deposit",$D$11:D1343,"reinvestment")</f>
        <v>0</v>
      </c>
    </row>
    <row r="1344" spans="1:6" ht="29.1" customHeight="1" x14ac:dyDescent="0.25">
      <c r="A1344" s="128"/>
      <c r="B1344" s="128"/>
      <c r="C1344" s="128"/>
      <c r="D1344" s="128"/>
      <c r="E1344" s="126" t="str">
        <f t="shared" si="20"/>
        <v/>
      </c>
      <c r="F1344">
        <f>SUMIF($B$11:B1344,"withdraw",$C$11:C1344)-SUMIFS($C$11:C1344,$B$11:B1344,"deposit",$D$11:D1344,"reinvestment")</f>
        <v>0</v>
      </c>
    </row>
    <row r="1345" spans="1:6" ht="29.1" customHeight="1" x14ac:dyDescent="0.25">
      <c r="A1345" s="128"/>
      <c r="B1345" s="128"/>
      <c r="C1345" s="128"/>
      <c r="D1345" s="128"/>
      <c r="E1345" s="126" t="str">
        <f t="shared" si="20"/>
        <v/>
      </c>
      <c r="F1345">
        <f>SUMIF($B$11:B1345,"withdraw",$C$11:C1345)-SUMIFS($C$11:C1345,$B$11:B1345,"deposit",$D$11:D1345,"reinvestment")</f>
        <v>0</v>
      </c>
    </row>
    <row r="1346" spans="1:6" ht="29.1" customHeight="1" x14ac:dyDescent="0.25">
      <c r="A1346" s="128"/>
      <c r="B1346" s="128"/>
      <c r="C1346" s="128"/>
      <c r="D1346" s="128"/>
      <c r="E1346" s="126" t="str">
        <f t="shared" si="20"/>
        <v/>
      </c>
      <c r="F1346">
        <f>SUMIF($B$11:B1346,"withdraw",$C$11:C1346)-SUMIFS($C$11:C1346,$B$11:B1346,"deposit",$D$11:D1346,"reinvestment")</f>
        <v>0</v>
      </c>
    </row>
    <row r="1347" spans="1:6" ht="29.1" customHeight="1" x14ac:dyDescent="0.25">
      <c r="A1347" s="128"/>
      <c r="B1347" s="128"/>
      <c r="C1347" s="128"/>
      <c r="D1347" s="128"/>
      <c r="E1347" s="126" t="str">
        <f t="shared" si="20"/>
        <v/>
      </c>
      <c r="F1347">
        <f>SUMIF($B$11:B1347,"withdraw",$C$11:C1347)-SUMIFS($C$11:C1347,$B$11:B1347,"deposit",$D$11:D1347,"reinvestment")</f>
        <v>0</v>
      </c>
    </row>
    <row r="1348" spans="1:6" ht="29.1" customHeight="1" x14ac:dyDescent="0.25">
      <c r="A1348" s="128"/>
      <c r="B1348" s="128"/>
      <c r="C1348" s="128"/>
      <c r="D1348" s="128"/>
      <c r="E1348" s="126" t="str">
        <f t="shared" si="20"/>
        <v/>
      </c>
      <c r="F1348">
        <f>SUMIF($B$11:B1348,"withdraw",$C$11:C1348)-SUMIFS($C$11:C1348,$B$11:B1348,"deposit",$D$11:D1348,"reinvestment")</f>
        <v>0</v>
      </c>
    </row>
    <row r="1349" spans="1:6" ht="29.1" customHeight="1" x14ac:dyDescent="0.25">
      <c r="A1349" s="128"/>
      <c r="B1349" s="128"/>
      <c r="C1349" s="128"/>
      <c r="D1349" s="128"/>
      <c r="E1349" s="126" t="str">
        <f t="shared" si="20"/>
        <v/>
      </c>
      <c r="F1349">
        <f>SUMIF($B$11:B1349,"withdraw",$C$11:C1349)-SUMIFS($C$11:C1349,$B$11:B1349,"deposit",$D$11:D1349,"reinvestment")</f>
        <v>0</v>
      </c>
    </row>
    <row r="1350" spans="1:6" ht="29.1" customHeight="1" x14ac:dyDescent="0.25">
      <c r="A1350" s="128"/>
      <c r="B1350" s="128"/>
      <c r="C1350" s="128"/>
      <c r="D1350" s="128"/>
      <c r="E1350" s="126" t="str">
        <f t="shared" si="20"/>
        <v/>
      </c>
      <c r="F1350">
        <f>SUMIF($B$11:B1350,"withdraw",$C$11:C1350)-SUMIFS($C$11:C1350,$B$11:B1350,"deposit",$D$11:D1350,"reinvestment")</f>
        <v>0</v>
      </c>
    </row>
    <row r="1351" spans="1:6" ht="29.1" customHeight="1" x14ac:dyDescent="0.25">
      <c r="A1351" s="128"/>
      <c r="B1351" s="128"/>
      <c r="C1351" s="128"/>
      <c r="D1351" s="128"/>
      <c r="E1351" s="126" t="str">
        <f t="shared" si="20"/>
        <v/>
      </c>
      <c r="F1351">
        <f>SUMIF($B$11:B1351,"withdraw",$C$11:C1351)-SUMIFS($C$11:C1351,$B$11:B1351,"deposit",$D$11:D1351,"reinvestment")</f>
        <v>0</v>
      </c>
    </row>
    <row r="1352" spans="1:6" ht="29.1" customHeight="1" x14ac:dyDescent="0.25">
      <c r="A1352" s="128"/>
      <c r="B1352" s="128"/>
      <c r="C1352" s="128"/>
      <c r="D1352" s="128"/>
      <c r="E1352" s="126" t="str">
        <f t="shared" si="20"/>
        <v/>
      </c>
      <c r="F1352">
        <f>SUMIF($B$11:B1352,"withdraw",$C$11:C1352)-SUMIFS($C$11:C1352,$B$11:B1352,"deposit",$D$11:D1352,"reinvestment")</f>
        <v>0</v>
      </c>
    </row>
    <row r="1353" spans="1:6" ht="29.1" customHeight="1" x14ac:dyDescent="0.25">
      <c r="A1353" s="128"/>
      <c r="B1353" s="128"/>
      <c r="C1353" s="128"/>
      <c r="D1353" s="128"/>
      <c r="E1353" s="126" t="str">
        <f t="shared" si="20"/>
        <v/>
      </c>
      <c r="F1353">
        <f>SUMIF($B$11:B1353,"withdraw",$C$11:C1353)-SUMIFS($C$11:C1353,$B$11:B1353,"deposit",$D$11:D1353,"reinvestment")</f>
        <v>0</v>
      </c>
    </row>
    <row r="1354" spans="1:6" ht="29.1" customHeight="1" x14ac:dyDescent="0.25">
      <c r="A1354" s="128"/>
      <c r="B1354" s="128"/>
      <c r="C1354" s="128"/>
      <c r="D1354" s="128"/>
      <c r="E1354" s="126" t="str">
        <f t="shared" si="20"/>
        <v/>
      </c>
      <c r="F1354">
        <f>SUMIF($B$11:B1354,"withdraw",$C$11:C1354)-SUMIFS($C$11:C1354,$B$11:B1354,"deposit",$D$11:D1354,"reinvestment")</f>
        <v>0</v>
      </c>
    </row>
    <row r="1355" spans="1:6" ht="29.1" customHeight="1" x14ac:dyDescent="0.25">
      <c r="A1355" s="128"/>
      <c r="B1355" s="128"/>
      <c r="C1355" s="128"/>
      <c r="D1355" s="128"/>
      <c r="E1355" s="126" t="str">
        <f t="shared" si="20"/>
        <v/>
      </c>
      <c r="F1355">
        <f>SUMIF($B$11:B1355,"withdraw",$C$11:C1355)-SUMIFS($C$11:C1355,$B$11:B1355,"deposit",$D$11:D1355,"reinvestment")</f>
        <v>0</v>
      </c>
    </row>
    <row r="1356" spans="1:6" ht="29.1" customHeight="1" x14ac:dyDescent="0.25">
      <c r="A1356" s="128"/>
      <c r="B1356" s="128"/>
      <c r="C1356" s="128"/>
      <c r="D1356" s="128"/>
      <c r="E1356" s="126" t="str">
        <f t="shared" si="20"/>
        <v/>
      </c>
      <c r="F1356">
        <f>SUMIF($B$11:B1356,"withdraw",$C$11:C1356)-SUMIFS($C$11:C1356,$B$11:B1356,"deposit",$D$11:D1356,"reinvestment")</f>
        <v>0</v>
      </c>
    </row>
    <row r="1357" spans="1:6" ht="29.1" customHeight="1" x14ac:dyDescent="0.25">
      <c r="A1357" s="128"/>
      <c r="B1357" s="128"/>
      <c r="C1357" s="128"/>
      <c r="D1357" s="128"/>
      <c r="E1357" s="126" t="str">
        <f t="shared" ref="E1357:E1420" si="21">IF(AND(C1357&gt;F1356,D1357="reinvestment"),"You cannot reinvest more than is withdrawn and available.","")</f>
        <v/>
      </c>
      <c r="F1357">
        <f>SUMIF($B$11:B1357,"withdraw",$C$11:C1357)-SUMIFS($C$11:C1357,$B$11:B1357,"deposit",$D$11:D1357,"reinvestment")</f>
        <v>0</v>
      </c>
    </row>
    <row r="1358" spans="1:6" ht="29.1" customHeight="1" x14ac:dyDescent="0.25">
      <c r="A1358" s="128"/>
      <c r="B1358" s="128"/>
      <c r="C1358" s="128"/>
      <c r="D1358" s="128"/>
      <c r="E1358" s="126" t="str">
        <f t="shared" si="21"/>
        <v/>
      </c>
      <c r="F1358">
        <f>SUMIF($B$11:B1358,"withdraw",$C$11:C1358)-SUMIFS($C$11:C1358,$B$11:B1358,"deposit",$D$11:D1358,"reinvestment")</f>
        <v>0</v>
      </c>
    </row>
    <row r="1359" spans="1:6" ht="29.1" customHeight="1" x14ac:dyDescent="0.25">
      <c r="A1359" s="128"/>
      <c r="B1359" s="128"/>
      <c r="C1359" s="128"/>
      <c r="D1359" s="128"/>
      <c r="E1359" s="126" t="str">
        <f t="shared" si="21"/>
        <v/>
      </c>
      <c r="F1359">
        <f>SUMIF($B$11:B1359,"withdraw",$C$11:C1359)-SUMIFS($C$11:C1359,$B$11:B1359,"deposit",$D$11:D1359,"reinvestment")</f>
        <v>0</v>
      </c>
    </row>
    <row r="1360" spans="1:6" ht="29.1" customHeight="1" x14ac:dyDescent="0.25">
      <c r="A1360" s="128"/>
      <c r="B1360" s="128"/>
      <c r="C1360" s="128"/>
      <c r="D1360" s="128"/>
      <c r="E1360" s="126" t="str">
        <f t="shared" si="21"/>
        <v/>
      </c>
      <c r="F1360">
        <f>SUMIF($B$11:B1360,"withdraw",$C$11:C1360)-SUMIFS($C$11:C1360,$B$11:B1360,"deposit",$D$11:D1360,"reinvestment")</f>
        <v>0</v>
      </c>
    </row>
    <row r="1361" spans="1:6" ht="29.1" customHeight="1" x14ac:dyDescent="0.25">
      <c r="A1361" s="128"/>
      <c r="B1361" s="128"/>
      <c r="C1361" s="128"/>
      <c r="D1361" s="128"/>
      <c r="E1361" s="126" t="str">
        <f t="shared" si="21"/>
        <v/>
      </c>
      <c r="F1361">
        <f>SUMIF($B$11:B1361,"withdraw",$C$11:C1361)-SUMIFS($C$11:C1361,$B$11:B1361,"deposit",$D$11:D1361,"reinvestment")</f>
        <v>0</v>
      </c>
    </row>
    <row r="1362" spans="1:6" ht="29.1" customHeight="1" x14ac:dyDescent="0.25">
      <c r="A1362" s="128"/>
      <c r="B1362" s="128"/>
      <c r="C1362" s="128"/>
      <c r="D1362" s="128"/>
      <c r="E1362" s="126" t="str">
        <f t="shared" si="21"/>
        <v/>
      </c>
      <c r="F1362">
        <f>SUMIF($B$11:B1362,"withdraw",$C$11:C1362)-SUMIFS($C$11:C1362,$B$11:B1362,"deposit",$D$11:D1362,"reinvestment")</f>
        <v>0</v>
      </c>
    </row>
    <row r="1363" spans="1:6" ht="29.1" customHeight="1" x14ac:dyDescent="0.25">
      <c r="A1363" s="128"/>
      <c r="B1363" s="128"/>
      <c r="C1363" s="128"/>
      <c r="D1363" s="128"/>
      <c r="E1363" s="126" t="str">
        <f t="shared" si="21"/>
        <v/>
      </c>
      <c r="F1363">
        <f>SUMIF($B$11:B1363,"withdraw",$C$11:C1363)-SUMIFS($C$11:C1363,$B$11:B1363,"deposit",$D$11:D1363,"reinvestment")</f>
        <v>0</v>
      </c>
    </row>
    <row r="1364" spans="1:6" ht="29.1" customHeight="1" x14ac:dyDescent="0.25">
      <c r="A1364" s="128"/>
      <c r="B1364" s="128"/>
      <c r="C1364" s="128"/>
      <c r="D1364" s="128"/>
      <c r="E1364" s="126" t="str">
        <f t="shared" si="21"/>
        <v/>
      </c>
      <c r="F1364">
        <f>SUMIF($B$11:B1364,"withdraw",$C$11:C1364)-SUMIFS($C$11:C1364,$B$11:B1364,"deposit",$D$11:D1364,"reinvestment")</f>
        <v>0</v>
      </c>
    </row>
    <row r="1365" spans="1:6" ht="29.1" customHeight="1" x14ac:dyDescent="0.25">
      <c r="A1365" s="128"/>
      <c r="B1365" s="128"/>
      <c r="C1365" s="128"/>
      <c r="D1365" s="128"/>
      <c r="E1365" s="126" t="str">
        <f t="shared" si="21"/>
        <v/>
      </c>
      <c r="F1365">
        <f>SUMIF($B$11:B1365,"withdraw",$C$11:C1365)-SUMIFS($C$11:C1365,$B$11:B1365,"deposit",$D$11:D1365,"reinvestment")</f>
        <v>0</v>
      </c>
    </row>
    <row r="1366" spans="1:6" ht="29.1" customHeight="1" x14ac:dyDescent="0.25">
      <c r="A1366" s="128"/>
      <c r="B1366" s="128"/>
      <c r="C1366" s="128"/>
      <c r="D1366" s="128"/>
      <c r="E1366" s="126" t="str">
        <f t="shared" si="21"/>
        <v/>
      </c>
      <c r="F1366">
        <f>SUMIF($B$11:B1366,"withdraw",$C$11:C1366)-SUMIFS($C$11:C1366,$B$11:B1366,"deposit",$D$11:D1366,"reinvestment")</f>
        <v>0</v>
      </c>
    </row>
    <row r="1367" spans="1:6" ht="29.1" customHeight="1" x14ac:dyDescent="0.25">
      <c r="A1367" s="128"/>
      <c r="B1367" s="128"/>
      <c r="C1367" s="128"/>
      <c r="D1367" s="128"/>
      <c r="E1367" s="126" t="str">
        <f t="shared" si="21"/>
        <v/>
      </c>
      <c r="F1367">
        <f>SUMIF($B$11:B1367,"withdraw",$C$11:C1367)-SUMIFS($C$11:C1367,$B$11:B1367,"deposit",$D$11:D1367,"reinvestment")</f>
        <v>0</v>
      </c>
    </row>
    <row r="1368" spans="1:6" ht="29.1" customHeight="1" x14ac:dyDescent="0.25">
      <c r="A1368" s="128"/>
      <c r="B1368" s="128"/>
      <c r="C1368" s="128"/>
      <c r="D1368" s="128"/>
      <c r="E1368" s="126" t="str">
        <f t="shared" si="21"/>
        <v/>
      </c>
      <c r="F1368">
        <f>SUMIF($B$11:B1368,"withdraw",$C$11:C1368)-SUMIFS($C$11:C1368,$B$11:B1368,"deposit",$D$11:D1368,"reinvestment")</f>
        <v>0</v>
      </c>
    </row>
    <row r="1369" spans="1:6" ht="29.1" customHeight="1" x14ac:dyDescent="0.25">
      <c r="A1369" s="128"/>
      <c r="B1369" s="128"/>
      <c r="C1369" s="128"/>
      <c r="D1369" s="128"/>
      <c r="E1369" s="126" t="str">
        <f t="shared" si="21"/>
        <v/>
      </c>
      <c r="F1369">
        <f>SUMIF($B$11:B1369,"withdraw",$C$11:C1369)-SUMIFS($C$11:C1369,$B$11:B1369,"deposit",$D$11:D1369,"reinvestment")</f>
        <v>0</v>
      </c>
    </row>
    <row r="1370" spans="1:6" ht="29.1" customHeight="1" x14ac:dyDescent="0.25">
      <c r="A1370" s="128"/>
      <c r="B1370" s="128"/>
      <c r="C1370" s="128"/>
      <c r="D1370" s="128"/>
      <c r="E1370" s="126" t="str">
        <f t="shared" si="21"/>
        <v/>
      </c>
      <c r="F1370">
        <f>SUMIF($B$11:B1370,"withdraw",$C$11:C1370)-SUMIFS($C$11:C1370,$B$11:B1370,"deposit",$D$11:D1370,"reinvestment")</f>
        <v>0</v>
      </c>
    </row>
    <row r="1371" spans="1:6" ht="29.1" customHeight="1" x14ac:dyDescent="0.25">
      <c r="A1371" s="128"/>
      <c r="B1371" s="128"/>
      <c r="C1371" s="128"/>
      <c r="D1371" s="128"/>
      <c r="E1371" s="126" t="str">
        <f t="shared" si="21"/>
        <v/>
      </c>
      <c r="F1371">
        <f>SUMIF($B$11:B1371,"withdraw",$C$11:C1371)-SUMIFS($C$11:C1371,$B$11:B1371,"deposit",$D$11:D1371,"reinvestment")</f>
        <v>0</v>
      </c>
    </row>
    <row r="1372" spans="1:6" ht="29.1" customHeight="1" x14ac:dyDescent="0.25">
      <c r="A1372" s="128"/>
      <c r="B1372" s="128"/>
      <c r="C1372" s="128"/>
      <c r="D1372" s="128"/>
      <c r="E1372" s="126" t="str">
        <f t="shared" si="21"/>
        <v/>
      </c>
      <c r="F1372">
        <f>SUMIF($B$11:B1372,"withdraw",$C$11:C1372)-SUMIFS($C$11:C1372,$B$11:B1372,"deposit",$D$11:D1372,"reinvestment")</f>
        <v>0</v>
      </c>
    </row>
    <row r="1373" spans="1:6" ht="29.1" customHeight="1" x14ac:dyDescent="0.25">
      <c r="A1373" s="128"/>
      <c r="B1373" s="128"/>
      <c r="C1373" s="128"/>
      <c r="D1373" s="128"/>
      <c r="E1373" s="126" t="str">
        <f t="shared" si="21"/>
        <v/>
      </c>
      <c r="F1373">
        <f>SUMIF($B$11:B1373,"withdraw",$C$11:C1373)-SUMIFS($C$11:C1373,$B$11:B1373,"deposit",$D$11:D1373,"reinvestment")</f>
        <v>0</v>
      </c>
    </row>
    <row r="1374" spans="1:6" ht="29.1" customHeight="1" x14ac:dyDescent="0.25">
      <c r="A1374" s="128"/>
      <c r="B1374" s="128"/>
      <c r="C1374" s="128"/>
      <c r="D1374" s="128"/>
      <c r="E1374" s="126" t="str">
        <f t="shared" si="21"/>
        <v/>
      </c>
      <c r="F1374">
        <f>SUMIF($B$11:B1374,"withdraw",$C$11:C1374)-SUMIFS($C$11:C1374,$B$11:B1374,"deposit",$D$11:D1374,"reinvestment")</f>
        <v>0</v>
      </c>
    </row>
    <row r="1375" spans="1:6" ht="29.1" customHeight="1" x14ac:dyDescent="0.25">
      <c r="A1375" s="128"/>
      <c r="B1375" s="128"/>
      <c r="C1375" s="128"/>
      <c r="D1375" s="128"/>
      <c r="E1375" s="126" t="str">
        <f t="shared" si="21"/>
        <v/>
      </c>
      <c r="F1375">
        <f>SUMIF($B$11:B1375,"withdraw",$C$11:C1375)-SUMIFS($C$11:C1375,$B$11:B1375,"deposit",$D$11:D1375,"reinvestment")</f>
        <v>0</v>
      </c>
    </row>
    <row r="1376" spans="1:6" ht="29.1" customHeight="1" x14ac:dyDescent="0.25">
      <c r="A1376" s="128"/>
      <c r="B1376" s="128"/>
      <c r="C1376" s="128"/>
      <c r="D1376" s="128"/>
      <c r="E1376" s="126" t="str">
        <f t="shared" si="21"/>
        <v/>
      </c>
      <c r="F1376">
        <f>SUMIF($B$11:B1376,"withdraw",$C$11:C1376)-SUMIFS($C$11:C1376,$B$11:B1376,"deposit",$D$11:D1376,"reinvestment")</f>
        <v>0</v>
      </c>
    </row>
    <row r="1377" spans="1:6" ht="29.1" customHeight="1" x14ac:dyDescent="0.25">
      <c r="A1377" s="128"/>
      <c r="B1377" s="128"/>
      <c r="C1377" s="128"/>
      <c r="D1377" s="128"/>
      <c r="E1377" s="126" t="str">
        <f t="shared" si="21"/>
        <v/>
      </c>
      <c r="F1377">
        <f>SUMIF($B$11:B1377,"withdraw",$C$11:C1377)-SUMIFS($C$11:C1377,$B$11:B1377,"deposit",$D$11:D1377,"reinvestment")</f>
        <v>0</v>
      </c>
    </row>
    <row r="1378" spans="1:6" ht="29.1" customHeight="1" x14ac:dyDescent="0.25">
      <c r="A1378" s="128"/>
      <c r="B1378" s="128"/>
      <c r="C1378" s="128"/>
      <c r="D1378" s="128"/>
      <c r="E1378" s="126" t="str">
        <f t="shared" si="21"/>
        <v/>
      </c>
      <c r="F1378">
        <f>SUMIF($B$11:B1378,"withdraw",$C$11:C1378)-SUMIFS($C$11:C1378,$B$11:B1378,"deposit",$D$11:D1378,"reinvestment")</f>
        <v>0</v>
      </c>
    </row>
    <row r="1379" spans="1:6" ht="29.1" customHeight="1" x14ac:dyDescent="0.25">
      <c r="A1379" s="128"/>
      <c r="B1379" s="128"/>
      <c r="C1379" s="128"/>
      <c r="D1379" s="128"/>
      <c r="E1379" s="126" t="str">
        <f t="shared" si="21"/>
        <v/>
      </c>
      <c r="F1379">
        <f>SUMIF($B$11:B1379,"withdraw",$C$11:C1379)-SUMIFS($C$11:C1379,$B$11:B1379,"deposit",$D$11:D1379,"reinvestment")</f>
        <v>0</v>
      </c>
    </row>
    <row r="1380" spans="1:6" ht="29.1" customHeight="1" x14ac:dyDescent="0.25">
      <c r="A1380" s="128"/>
      <c r="B1380" s="128"/>
      <c r="C1380" s="128"/>
      <c r="D1380" s="128"/>
      <c r="E1380" s="126" t="str">
        <f t="shared" si="21"/>
        <v/>
      </c>
      <c r="F1380">
        <f>SUMIF($B$11:B1380,"withdraw",$C$11:C1380)-SUMIFS($C$11:C1380,$B$11:B1380,"deposit",$D$11:D1380,"reinvestment")</f>
        <v>0</v>
      </c>
    </row>
    <row r="1381" spans="1:6" ht="29.1" customHeight="1" x14ac:dyDescent="0.25">
      <c r="A1381" s="128"/>
      <c r="B1381" s="128"/>
      <c r="C1381" s="128"/>
      <c r="D1381" s="128"/>
      <c r="E1381" s="126" t="str">
        <f t="shared" si="21"/>
        <v/>
      </c>
      <c r="F1381">
        <f>SUMIF($B$11:B1381,"withdraw",$C$11:C1381)-SUMIFS($C$11:C1381,$B$11:B1381,"deposit",$D$11:D1381,"reinvestment")</f>
        <v>0</v>
      </c>
    </row>
    <row r="1382" spans="1:6" ht="29.1" customHeight="1" x14ac:dyDescent="0.25">
      <c r="A1382" s="128"/>
      <c r="B1382" s="128"/>
      <c r="C1382" s="128"/>
      <c r="D1382" s="128"/>
      <c r="E1382" s="126" t="str">
        <f t="shared" si="21"/>
        <v/>
      </c>
      <c r="F1382">
        <f>SUMIF($B$11:B1382,"withdraw",$C$11:C1382)-SUMIFS($C$11:C1382,$B$11:B1382,"deposit",$D$11:D1382,"reinvestment")</f>
        <v>0</v>
      </c>
    </row>
    <row r="1383" spans="1:6" ht="29.1" customHeight="1" x14ac:dyDescent="0.25">
      <c r="A1383" s="128"/>
      <c r="B1383" s="128"/>
      <c r="C1383" s="128"/>
      <c r="D1383" s="128"/>
      <c r="E1383" s="126" t="str">
        <f t="shared" si="21"/>
        <v/>
      </c>
      <c r="F1383">
        <f>SUMIF($B$11:B1383,"withdraw",$C$11:C1383)-SUMIFS($C$11:C1383,$B$11:B1383,"deposit",$D$11:D1383,"reinvestment")</f>
        <v>0</v>
      </c>
    </row>
    <row r="1384" spans="1:6" ht="29.1" customHeight="1" x14ac:dyDescent="0.25">
      <c r="A1384" s="128"/>
      <c r="B1384" s="128"/>
      <c r="C1384" s="128"/>
      <c r="D1384" s="128"/>
      <c r="E1384" s="126" t="str">
        <f t="shared" si="21"/>
        <v/>
      </c>
      <c r="F1384">
        <f>SUMIF($B$11:B1384,"withdraw",$C$11:C1384)-SUMIFS($C$11:C1384,$B$11:B1384,"deposit",$D$11:D1384,"reinvestment")</f>
        <v>0</v>
      </c>
    </row>
    <row r="1385" spans="1:6" ht="29.1" customHeight="1" x14ac:dyDescent="0.25">
      <c r="A1385" s="128"/>
      <c r="B1385" s="128"/>
      <c r="C1385" s="128"/>
      <c r="D1385" s="128"/>
      <c r="E1385" s="126" t="str">
        <f t="shared" si="21"/>
        <v/>
      </c>
      <c r="F1385">
        <f>SUMIF($B$11:B1385,"withdraw",$C$11:C1385)-SUMIFS($C$11:C1385,$B$11:B1385,"deposit",$D$11:D1385,"reinvestment")</f>
        <v>0</v>
      </c>
    </row>
    <row r="1386" spans="1:6" ht="29.1" customHeight="1" x14ac:dyDescent="0.25">
      <c r="A1386" s="128"/>
      <c r="B1386" s="128"/>
      <c r="C1386" s="128"/>
      <c r="D1386" s="128"/>
      <c r="E1386" s="126" t="str">
        <f t="shared" si="21"/>
        <v/>
      </c>
      <c r="F1386">
        <f>SUMIF($B$11:B1386,"withdraw",$C$11:C1386)-SUMIFS($C$11:C1386,$B$11:B1386,"deposit",$D$11:D1386,"reinvestment")</f>
        <v>0</v>
      </c>
    </row>
    <row r="1387" spans="1:6" ht="29.1" customHeight="1" x14ac:dyDescent="0.25">
      <c r="A1387" s="128"/>
      <c r="B1387" s="128"/>
      <c r="C1387" s="128"/>
      <c r="D1387" s="128"/>
      <c r="E1387" s="126" t="str">
        <f t="shared" si="21"/>
        <v/>
      </c>
      <c r="F1387">
        <f>SUMIF($B$11:B1387,"withdraw",$C$11:C1387)-SUMIFS($C$11:C1387,$B$11:B1387,"deposit",$D$11:D1387,"reinvestment")</f>
        <v>0</v>
      </c>
    </row>
    <row r="1388" spans="1:6" ht="29.1" customHeight="1" x14ac:dyDescent="0.25">
      <c r="A1388" s="128"/>
      <c r="B1388" s="128"/>
      <c r="C1388" s="128"/>
      <c r="D1388" s="128"/>
      <c r="E1388" s="126" t="str">
        <f t="shared" si="21"/>
        <v/>
      </c>
      <c r="F1388">
        <f>SUMIF($B$11:B1388,"withdraw",$C$11:C1388)-SUMIFS($C$11:C1388,$B$11:B1388,"deposit",$D$11:D1388,"reinvestment")</f>
        <v>0</v>
      </c>
    </row>
    <row r="1389" spans="1:6" ht="29.1" customHeight="1" x14ac:dyDescent="0.25">
      <c r="A1389" s="128"/>
      <c r="B1389" s="128"/>
      <c r="C1389" s="128"/>
      <c r="D1389" s="128"/>
      <c r="E1389" s="126" t="str">
        <f t="shared" si="21"/>
        <v/>
      </c>
      <c r="F1389">
        <f>SUMIF($B$11:B1389,"withdraw",$C$11:C1389)-SUMIFS($C$11:C1389,$B$11:B1389,"deposit",$D$11:D1389,"reinvestment")</f>
        <v>0</v>
      </c>
    </row>
    <row r="1390" spans="1:6" ht="29.1" customHeight="1" x14ac:dyDescent="0.25">
      <c r="A1390" s="128"/>
      <c r="B1390" s="128"/>
      <c r="C1390" s="128"/>
      <c r="D1390" s="128"/>
      <c r="E1390" s="126" t="str">
        <f t="shared" si="21"/>
        <v/>
      </c>
      <c r="F1390">
        <f>SUMIF($B$11:B1390,"withdraw",$C$11:C1390)-SUMIFS($C$11:C1390,$B$11:B1390,"deposit",$D$11:D1390,"reinvestment")</f>
        <v>0</v>
      </c>
    </row>
    <row r="1391" spans="1:6" ht="29.1" customHeight="1" x14ac:dyDescent="0.25">
      <c r="A1391" s="128"/>
      <c r="B1391" s="128"/>
      <c r="C1391" s="128"/>
      <c r="D1391" s="128"/>
      <c r="E1391" s="126" t="str">
        <f t="shared" si="21"/>
        <v/>
      </c>
      <c r="F1391">
        <f>SUMIF($B$11:B1391,"withdraw",$C$11:C1391)-SUMIFS($C$11:C1391,$B$11:B1391,"deposit",$D$11:D1391,"reinvestment")</f>
        <v>0</v>
      </c>
    </row>
    <row r="1392" spans="1:6" ht="29.1" customHeight="1" x14ac:dyDescent="0.25">
      <c r="A1392" s="128"/>
      <c r="B1392" s="128"/>
      <c r="C1392" s="128"/>
      <c r="D1392" s="128"/>
      <c r="E1392" s="126" t="str">
        <f t="shared" si="21"/>
        <v/>
      </c>
      <c r="F1392">
        <f>SUMIF($B$11:B1392,"withdraw",$C$11:C1392)-SUMIFS($C$11:C1392,$B$11:B1392,"deposit",$D$11:D1392,"reinvestment")</f>
        <v>0</v>
      </c>
    </row>
    <row r="1393" spans="1:6" ht="29.1" customHeight="1" x14ac:dyDescent="0.25">
      <c r="A1393" s="128"/>
      <c r="B1393" s="128"/>
      <c r="C1393" s="128"/>
      <c r="D1393" s="128"/>
      <c r="E1393" s="126" t="str">
        <f t="shared" si="21"/>
        <v/>
      </c>
      <c r="F1393">
        <f>SUMIF($B$11:B1393,"withdraw",$C$11:C1393)-SUMIFS($C$11:C1393,$B$11:B1393,"deposit",$D$11:D1393,"reinvestment")</f>
        <v>0</v>
      </c>
    </row>
    <row r="1394" spans="1:6" ht="29.1" customHeight="1" x14ac:dyDescent="0.25">
      <c r="A1394" s="128"/>
      <c r="B1394" s="128"/>
      <c r="C1394" s="128"/>
      <c r="D1394" s="128"/>
      <c r="E1394" s="126" t="str">
        <f t="shared" si="21"/>
        <v/>
      </c>
      <c r="F1394">
        <f>SUMIF($B$11:B1394,"withdraw",$C$11:C1394)-SUMIFS($C$11:C1394,$B$11:B1394,"deposit",$D$11:D1394,"reinvestment")</f>
        <v>0</v>
      </c>
    </row>
    <row r="1395" spans="1:6" ht="29.1" customHeight="1" x14ac:dyDescent="0.25">
      <c r="A1395" s="128"/>
      <c r="B1395" s="128"/>
      <c r="C1395" s="128"/>
      <c r="D1395" s="128"/>
      <c r="E1395" s="126" t="str">
        <f t="shared" si="21"/>
        <v/>
      </c>
      <c r="F1395">
        <f>SUMIF($B$11:B1395,"withdraw",$C$11:C1395)-SUMIFS($C$11:C1395,$B$11:B1395,"deposit",$D$11:D1395,"reinvestment")</f>
        <v>0</v>
      </c>
    </row>
    <row r="1396" spans="1:6" ht="29.1" customHeight="1" x14ac:dyDescent="0.25">
      <c r="A1396" s="128"/>
      <c r="B1396" s="128"/>
      <c r="C1396" s="128"/>
      <c r="D1396" s="128"/>
      <c r="E1396" s="126" t="str">
        <f t="shared" si="21"/>
        <v/>
      </c>
      <c r="F1396">
        <f>SUMIF($B$11:B1396,"withdraw",$C$11:C1396)-SUMIFS($C$11:C1396,$B$11:B1396,"deposit",$D$11:D1396,"reinvestment")</f>
        <v>0</v>
      </c>
    </row>
    <row r="1397" spans="1:6" ht="29.1" customHeight="1" x14ac:dyDescent="0.25">
      <c r="A1397" s="128"/>
      <c r="B1397" s="128"/>
      <c r="C1397" s="128"/>
      <c r="D1397" s="128"/>
      <c r="E1397" s="126" t="str">
        <f t="shared" si="21"/>
        <v/>
      </c>
      <c r="F1397">
        <f>SUMIF($B$11:B1397,"withdraw",$C$11:C1397)-SUMIFS($C$11:C1397,$B$11:B1397,"deposit",$D$11:D1397,"reinvestment")</f>
        <v>0</v>
      </c>
    </row>
    <row r="1398" spans="1:6" ht="29.1" customHeight="1" x14ac:dyDescent="0.25">
      <c r="A1398" s="128"/>
      <c r="B1398" s="128"/>
      <c r="C1398" s="128"/>
      <c r="D1398" s="128"/>
      <c r="E1398" s="126" t="str">
        <f t="shared" si="21"/>
        <v/>
      </c>
      <c r="F1398">
        <f>SUMIF($B$11:B1398,"withdraw",$C$11:C1398)-SUMIFS($C$11:C1398,$B$11:B1398,"deposit",$D$11:D1398,"reinvestment")</f>
        <v>0</v>
      </c>
    </row>
    <row r="1399" spans="1:6" ht="29.1" customHeight="1" x14ac:dyDescent="0.25">
      <c r="A1399" s="128"/>
      <c r="B1399" s="128"/>
      <c r="C1399" s="128"/>
      <c r="D1399" s="128"/>
      <c r="E1399" s="126" t="str">
        <f t="shared" si="21"/>
        <v/>
      </c>
      <c r="F1399">
        <f>SUMIF($B$11:B1399,"withdraw",$C$11:C1399)-SUMIFS($C$11:C1399,$B$11:B1399,"deposit",$D$11:D1399,"reinvestment")</f>
        <v>0</v>
      </c>
    </row>
    <row r="1400" spans="1:6" ht="29.1" customHeight="1" x14ac:dyDescent="0.25">
      <c r="A1400" s="128"/>
      <c r="B1400" s="128"/>
      <c r="C1400" s="128"/>
      <c r="D1400" s="128"/>
      <c r="E1400" s="126" t="str">
        <f t="shared" si="21"/>
        <v/>
      </c>
      <c r="F1400">
        <f>SUMIF($B$11:B1400,"withdraw",$C$11:C1400)-SUMIFS($C$11:C1400,$B$11:B1400,"deposit",$D$11:D1400,"reinvestment")</f>
        <v>0</v>
      </c>
    </row>
    <row r="1401" spans="1:6" ht="29.1" customHeight="1" x14ac:dyDescent="0.25">
      <c r="A1401" s="128"/>
      <c r="B1401" s="128"/>
      <c r="C1401" s="128"/>
      <c r="D1401" s="128"/>
      <c r="E1401" s="126" t="str">
        <f t="shared" si="21"/>
        <v/>
      </c>
      <c r="F1401">
        <f>SUMIF($B$11:B1401,"withdraw",$C$11:C1401)-SUMIFS($C$11:C1401,$B$11:B1401,"deposit",$D$11:D1401,"reinvestment")</f>
        <v>0</v>
      </c>
    </row>
    <row r="1402" spans="1:6" ht="29.1" customHeight="1" x14ac:dyDescent="0.25">
      <c r="A1402" s="128"/>
      <c r="B1402" s="128"/>
      <c r="C1402" s="128"/>
      <c r="D1402" s="128"/>
      <c r="E1402" s="126" t="str">
        <f t="shared" si="21"/>
        <v/>
      </c>
      <c r="F1402">
        <f>SUMIF($B$11:B1402,"withdraw",$C$11:C1402)-SUMIFS($C$11:C1402,$B$11:B1402,"deposit",$D$11:D1402,"reinvestment")</f>
        <v>0</v>
      </c>
    </row>
    <row r="1403" spans="1:6" ht="29.1" customHeight="1" x14ac:dyDescent="0.25">
      <c r="A1403" s="128"/>
      <c r="B1403" s="128"/>
      <c r="C1403" s="128"/>
      <c r="D1403" s="128"/>
      <c r="E1403" s="126" t="str">
        <f t="shared" si="21"/>
        <v/>
      </c>
      <c r="F1403">
        <f>SUMIF($B$11:B1403,"withdraw",$C$11:C1403)-SUMIFS($C$11:C1403,$B$11:B1403,"deposit",$D$11:D1403,"reinvestment")</f>
        <v>0</v>
      </c>
    </row>
    <row r="1404" spans="1:6" ht="29.1" customHeight="1" x14ac:dyDescent="0.25">
      <c r="A1404" s="128"/>
      <c r="B1404" s="128"/>
      <c r="C1404" s="128"/>
      <c r="D1404" s="128"/>
      <c r="E1404" s="126" t="str">
        <f t="shared" si="21"/>
        <v/>
      </c>
      <c r="F1404">
        <f>SUMIF($B$11:B1404,"withdraw",$C$11:C1404)-SUMIFS($C$11:C1404,$B$11:B1404,"deposit",$D$11:D1404,"reinvestment")</f>
        <v>0</v>
      </c>
    </row>
    <row r="1405" spans="1:6" ht="29.1" customHeight="1" x14ac:dyDescent="0.25">
      <c r="A1405" s="128"/>
      <c r="B1405" s="128"/>
      <c r="C1405" s="128"/>
      <c r="D1405" s="128"/>
      <c r="E1405" s="126" t="str">
        <f t="shared" si="21"/>
        <v/>
      </c>
      <c r="F1405">
        <f>SUMIF($B$11:B1405,"withdraw",$C$11:C1405)-SUMIFS($C$11:C1405,$B$11:B1405,"deposit",$D$11:D1405,"reinvestment")</f>
        <v>0</v>
      </c>
    </row>
    <row r="1406" spans="1:6" ht="29.1" customHeight="1" x14ac:dyDescent="0.25">
      <c r="A1406" s="128"/>
      <c r="B1406" s="128"/>
      <c r="C1406" s="128"/>
      <c r="D1406" s="128"/>
      <c r="E1406" s="126" t="str">
        <f t="shared" si="21"/>
        <v/>
      </c>
      <c r="F1406">
        <f>SUMIF($B$11:B1406,"withdraw",$C$11:C1406)-SUMIFS($C$11:C1406,$B$11:B1406,"deposit",$D$11:D1406,"reinvestment")</f>
        <v>0</v>
      </c>
    </row>
    <row r="1407" spans="1:6" ht="29.1" customHeight="1" x14ac:dyDescent="0.25">
      <c r="A1407" s="128"/>
      <c r="B1407" s="128"/>
      <c r="C1407" s="128"/>
      <c r="D1407" s="128"/>
      <c r="E1407" s="126" t="str">
        <f t="shared" si="21"/>
        <v/>
      </c>
      <c r="F1407">
        <f>SUMIF($B$11:B1407,"withdraw",$C$11:C1407)-SUMIFS($C$11:C1407,$B$11:B1407,"deposit",$D$11:D1407,"reinvestment")</f>
        <v>0</v>
      </c>
    </row>
    <row r="1408" spans="1:6" ht="29.1" customHeight="1" x14ac:dyDescent="0.25">
      <c r="A1408" s="128"/>
      <c r="B1408" s="128"/>
      <c r="C1408" s="128"/>
      <c r="D1408" s="128"/>
      <c r="E1408" s="126" t="str">
        <f t="shared" si="21"/>
        <v/>
      </c>
      <c r="F1408">
        <f>SUMIF($B$11:B1408,"withdraw",$C$11:C1408)-SUMIFS($C$11:C1408,$B$11:B1408,"deposit",$D$11:D1408,"reinvestment")</f>
        <v>0</v>
      </c>
    </row>
    <row r="1409" spans="1:6" ht="29.1" customHeight="1" x14ac:dyDescent="0.25">
      <c r="A1409" s="128"/>
      <c r="B1409" s="128"/>
      <c r="C1409" s="128"/>
      <c r="D1409" s="128"/>
      <c r="E1409" s="126" t="str">
        <f t="shared" si="21"/>
        <v/>
      </c>
      <c r="F1409">
        <f>SUMIF($B$11:B1409,"withdraw",$C$11:C1409)-SUMIFS($C$11:C1409,$B$11:B1409,"deposit",$D$11:D1409,"reinvestment")</f>
        <v>0</v>
      </c>
    </row>
    <row r="1410" spans="1:6" ht="29.1" customHeight="1" x14ac:dyDescent="0.25">
      <c r="A1410" s="128"/>
      <c r="B1410" s="128"/>
      <c r="C1410" s="128"/>
      <c r="D1410" s="128"/>
      <c r="E1410" s="126" t="str">
        <f t="shared" si="21"/>
        <v/>
      </c>
      <c r="F1410">
        <f>SUMIF($B$11:B1410,"withdraw",$C$11:C1410)-SUMIFS($C$11:C1410,$B$11:B1410,"deposit",$D$11:D1410,"reinvestment")</f>
        <v>0</v>
      </c>
    </row>
    <row r="1411" spans="1:6" ht="29.1" customHeight="1" x14ac:dyDescent="0.25">
      <c r="A1411" s="128"/>
      <c r="B1411" s="128"/>
      <c r="C1411" s="128"/>
      <c r="D1411" s="128"/>
      <c r="E1411" s="126" t="str">
        <f t="shared" si="21"/>
        <v/>
      </c>
      <c r="F1411">
        <f>SUMIF($B$11:B1411,"withdraw",$C$11:C1411)-SUMIFS($C$11:C1411,$B$11:B1411,"deposit",$D$11:D1411,"reinvestment")</f>
        <v>0</v>
      </c>
    </row>
    <row r="1412" spans="1:6" ht="29.1" customHeight="1" x14ac:dyDescent="0.25">
      <c r="A1412" s="128"/>
      <c r="B1412" s="128"/>
      <c r="C1412" s="128"/>
      <c r="D1412" s="128"/>
      <c r="E1412" s="126" t="str">
        <f t="shared" si="21"/>
        <v/>
      </c>
      <c r="F1412">
        <f>SUMIF($B$11:B1412,"withdraw",$C$11:C1412)-SUMIFS($C$11:C1412,$B$11:B1412,"deposit",$D$11:D1412,"reinvestment")</f>
        <v>0</v>
      </c>
    </row>
    <row r="1413" spans="1:6" ht="29.1" customHeight="1" x14ac:dyDescent="0.25">
      <c r="A1413" s="128"/>
      <c r="B1413" s="128"/>
      <c r="C1413" s="128"/>
      <c r="D1413" s="128"/>
      <c r="E1413" s="126" t="str">
        <f t="shared" si="21"/>
        <v/>
      </c>
      <c r="F1413">
        <f>SUMIF($B$11:B1413,"withdraw",$C$11:C1413)-SUMIFS($C$11:C1413,$B$11:B1413,"deposit",$D$11:D1413,"reinvestment")</f>
        <v>0</v>
      </c>
    </row>
    <row r="1414" spans="1:6" ht="29.1" customHeight="1" x14ac:dyDescent="0.25">
      <c r="A1414" s="128"/>
      <c r="B1414" s="128"/>
      <c r="C1414" s="128"/>
      <c r="D1414" s="128"/>
      <c r="E1414" s="126" t="str">
        <f t="shared" si="21"/>
        <v/>
      </c>
      <c r="F1414">
        <f>SUMIF($B$11:B1414,"withdraw",$C$11:C1414)-SUMIFS($C$11:C1414,$B$11:B1414,"deposit",$D$11:D1414,"reinvestment")</f>
        <v>0</v>
      </c>
    </row>
    <row r="1415" spans="1:6" ht="29.1" customHeight="1" x14ac:dyDescent="0.25">
      <c r="A1415" s="128"/>
      <c r="B1415" s="128"/>
      <c r="C1415" s="128"/>
      <c r="D1415" s="128"/>
      <c r="E1415" s="126" t="str">
        <f t="shared" si="21"/>
        <v/>
      </c>
      <c r="F1415">
        <f>SUMIF($B$11:B1415,"withdraw",$C$11:C1415)-SUMIFS($C$11:C1415,$B$11:B1415,"deposit",$D$11:D1415,"reinvestment")</f>
        <v>0</v>
      </c>
    </row>
    <row r="1416" spans="1:6" ht="29.1" customHeight="1" x14ac:dyDescent="0.25">
      <c r="A1416" s="128"/>
      <c r="B1416" s="128"/>
      <c r="C1416" s="128"/>
      <c r="D1416" s="128"/>
      <c r="E1416" s="126" t="str">
        <f t="shared" si="21"/>
        <v/>
      </c>
      <c r="F1416">
        <f>SUMIF($B$11:B1416,"withdraw",$C$11:C1416)-SUMIFS($C$11:C1416,$B$11:B1416,"deposit",$D$11:D1416,"reinvestment")</f>
        <v>0</v>
      </c>
    </row>
    <row r="1417" spans="1:6" ht="29.1" customHeight="1" x14ac:dyDescent="0.25">
      <c r="A1417" s="128"/>
      <c r="B1417" s="128"/>
      <c r="C1417" s="128"/>
      <c r="D1417" s="128"/>
      <c r="E1417" s="126" t="str">
        <f t="shared" si="21"/>
        <v/>
      </c>
      <c r="F1417">
        <f>SUMIF($B$11:B1417,"withdraw",$C$11:C1417)-SUMIFS($C$11:C1417,$B$11:B1417,"deposit",$D$11:D1417,"reinvestment")</f>
        <v>0</v>
      </c>
    </row>
    <row r="1418" spans="1:6" ht="29.1" customHeight="1" x14ac:dyDescent="0.25">
      <c r="A1418" s="128"/>
      <c r="B1418" s="128"/>
      <c r="C1418" s="128"/>
      <c r="D1418" s="128"/>
      <c r="E1418" s="126" t="str">
        <f t="shared" si="21"/>
        <v/>
      </c>
      <c r="F1418">
        <f>SUMIF($B$11:B1418,"withdraw",$C$11:C1418)-SUMIFS($C$11:C1418,$B$11:B1418,"deposit",$D$11:D1418,"reinvestment")</f>
        <v>0</v>
      </c>
    </row>
    <row r="1419" spans="1:6" ht="29.1" customHeight="1" x14ac:dyDescent="0.25">
      <c r="A1419" s="128"/>
      <c r="B1419" s="128"/>
      <c r="C1419" s="128"/>
      <c r="D1419" s="128"/>
      <c r="E1419" s="126" t="str">
        <f t="shared" si="21"/>
        <v/>
      </c>
      <c r="F1419">
        <f>SUMIF($B$11:B1419,"withdraw",$C$11:C1419)-SUMIFS($C$11:C1419,$B$11:B1419,"deposit",$D$11:D1419,"reinvestment")</f>
        <v>0</v>
      </c>
    </row>
    <row r="1420" spans="1:6" ht="29.1" customHeight="1" x14ac:dyDescent="0.25">
      <c r="A1420" s="128"/>
      <c r="B1420" s="128"/>
      <c r="C1420" s="128"/>
      <c r="D1420" s="128"/>
      <c r="E1420" s="126" t="str">
        <f t="shared" si="21"/>
        <v/>
      </c>
      <c r="F1420">
        <f>SUMIF($B$11:B1420,"withdraw",$C$11:C1420)-SUMIFS($C$11:C1420,$B$11:B1420,"deposit",$D$11:D1420,"reinvestment")</f>
        <v>0</v>
      </c>
    </row>
    <row r="1421" spans="1:6" ht="29.1" customHeight="1" x14ac:dyDescent="0.25">
      <c r="A1421" s="128"/>
      <c r="B1421" s="128"/>
      <c r="C1421" s="128"/>
      <c r="D1421" s="128"/>
      <c r="E1421" s="126" t="str">
        <f t="shared" ref="E1421:E1484" si="22">IF(AND(C1421&gt;F1420,D1421="reinvestment"),"You cannot reinvest more than is withdrawn and available.","")</f>
        <v/>
      </c>
      <c r="F1421">
        <f>SUMIF($B$11:B1421,"withdraw",$C$11:C1421)-SUMIFS($C$11:C1421,$B$11:B1421,"deposit",$D$11:D1421,"reinvestment")</f>
        <v>0</v>
      </c>
    </row>
    <row r="1422" spans="1:6" ht="29.1" customHeight="1" x14ac:dyDescent="0.25">
      <c r="A1422" s="128"/>
      <c r="B1422" s="128"/>
      <c r="C1422" s="128"/>
      <c r="D1422" s="128"/>
      <c r="E1422" s="126" t="str">
        <f t="shared" si="22"/>
        <v/>
      </c>
      <c r="F1422">
        <f>SUMIF($B$11:B1422,"withdraw",$C$11:C1422)-SUMIFS($C$11:C1422,$B$11:B1422,"deposit",$D$11:D1422,"reinvestment")</f>
        <v>0</v>
      </c>
    </row>
    <row r="1423" spans="1:6" ht="29.1" customHeight="1" x14ac:dyDescent="0.25">
      <c r="A1423" s="128"/>
      <c r="B1423" s="128"/>
      <c r="C1423" s="128"/>
      <c r="D1423" s="128"/>
      <c r="E1423" s="126" t="str">
        <f t="shared" si="22"/>
        <v/>
      </c>
      <c r="F1423">
        <f>SUMIF($B$11:B1423,"withdraw",$C$11:C1423)-SUMIFS($C$11:C1423,$B$11:B1423,"deposit",$D$11:D1423,"reinvestment")</f>
        <v>0</v>
      </c>
    </row>
    <row r="1424" spans="1:6" ht="29.1" customHeight="1" x14ac:dyDescent="0.25">
      <c r="A1424" s="128"/>
      <c r="B1424" s="128"/>
      <c r="C1424" s="128"/>
      <c r="D1424" s="128"/>
      <c r="E1424" s="126" t="str">
        <f t="shared" si="22"/>
        <v/>
      </c>
      <c r="F1424">
        <f>SUMIF($B$11:B1424,"withdraw",$C$11:C1424)-SUMIFS($C$11:C1424,$B$11:B1424,"deposit",$D$11:D1424,"reinvestment")</f>
        <v>0</v>
      </c>
    </row>
    <row r="1425" spans="1:6" ht="29.1" customHeight="1" x14ac:dyDescent="0.25">
      <c r="A1425" s="128"/>
      <c r="B1425" s="128"/>
      <c r="C1425" s="128"/>
      <c r="D1425" s="128"/>
      <c r="E1425" s="126" t="str">
        <f t="shared" si="22"/>
        <v/>
      </c>
      <c r="F1425">
        <f>SUMIF($B$11:B1425,"withdraw",$C$11:C1425)-SUMIFS($C$11:C1425,$B$11:B1425,"deposit",$D$11:D1425,"reinvestment")</f>
        <v>0</v>
      </c>
    </row>
    <row r="1426" spans="1:6" ht="29.1" customHeight="1" x14ac:dyDescent="0.25">
      <c r="A1426" s="128"/>
      <c r="B1426" s="128"/>
      <c r="C1426" s="128"/>
      <c r="D1426" s="128"/>
      <c r="E1426" s="126" t="str">
        <f t="shared" si="22"/>
        <v/>
      </c>
      <c r="F1426">
        <f>SUMIF($B$11:B1426,"withdraw",$C$11:C1426)-SUMIFS($C$11:C1426,$B$11:B1426,"deposit",$D$11:D1426,"reinvestment")</f>
        <v>0</v>
      </c>
    </row>
    <row r="1427" spans="1:6" ht="29.1" customHeight="1" x14ac:dyDescent="0.25">
      <c r="A1427" s="128"/>
      <c r="B1427" s="128"/>
      <c r="C1427" s="128"/>
      <c r="D1427" s="128"/>
      <c r="E1427" s="126" t="str">
        <f t="shared" si="22"/>
        <v/>
      </c>
      <c r="F1427">
        <f>SUMIF($B$11:B1427,"withdraw",$C$11:C1427)-SUMIFS($C$11:C1427,$B$11:B1427,"deposit",$D$11:D1427,"reinvestment")</f>
        <v>0</v>
      </c>
    </row>
    <row r="1428" spans="1:6" ht="29.1" customHeight="1" x14ac:dyDescent="0.25">
      <c r="A1428" s="128"/>
      <c r="B1428" s="128"/>
      <c r="C1428" s="128"/>
      <c r="D1428" s="128"/>
      <c r="E1428" s="126" t="str">
        <f t="shared" si="22"/>
        <v/>
      </c>
      <c r="F1428">
        <f>SUMIF($B$11:B1428,"withdraw",$C$11:C1428)-SUMIFS($C$11:C1428,$B$11:B1428,"deposit",$D$11:D1428,"reinvestment")</f>
        <v>0</v>
      </c>
    </row>
    <row r="1429" spans="1:6" ht="29.1" customHeight="1" x14ac:dyDescent="0.25">
      <c r="A1429" s="128"/>
      <c r="B1429" s="128"/>
      <c r="C1429" s="128"/>
      <c r="D1429" s="128"/>
      <c r="E1429" s="126" t="str">
        <f t="shared" si="22"/>
        <v/>
      </c>
      <c r="F1429">
        <f>SUMIF($B$11:B1429,"withdraw",$C$11:C1429)-SUMIFS($C$11:C1429,$B$11:B1429,"deposit",$D$11:D1429,"reinvestment")</f>
        <v>0</v>
      </c>
    </row>
    <row r="1430" spans="1:6" ht="29.1" customHeight="1" x14ac:dyDescent="0.25">
      <c r="A1430" s="128"/>
      <c r="B1430" s="128"/>
      <c r="C1430" s="128"/>
      <c r="D1430" s="128"/>
      <c r="E1430" s="126" t="str">
        <f t="shared" si="22"/>
        <v/>
      </c>
      <c r="F1430">
        <f>SUMIF($B$11:B1430,"withdraw",$C$11:C1430)-SUMIFS($C$11:C1430,$B$11:B1430,"deposit",$D$11:D1430,"reinvestment")</f>
        <v>0</v>
      </c>
    </row>
    <row r="1431" spans="1:6" ht="29.1" customHeight="1" x14ac:dyDescent="0.25">
      <c r="A1431" s="128"/>
      <c r="B1431" s="128"/>
      <c r="C1431" s="128"/>
      <c r="D1431" s="128"/>
      <c r="E1431" s="126" t="str">
        <f t="shared" si="22"/>
        <v/>
      </c>
      <c r="F1431">
        <f>SUMIF($B$11:B1431,"withdraw",$C$11:C1431)-SUMIFS($C$11:C1431,$B$11:B1431,"deposit",$D$11:D1431,"reinvestment")</f>
        <v>0</v>
      </c>
    </row>
    <row r="1432" spans="1:6" ht="29.1" customHeight="1" x14ac:dyDescent="0.25">
      <c r="A1432" s="128"/>
      <c r="B1432" s="128"/>
      <c r="C1432" s="128"/>
      <c r="D1432" s="128"/>
      <c r="E1432" s="126" t="str">
        <f t="shared" si="22"/>
        <v/>
      </c>
      <c r="F1432">
        <f>SUMIF($B$11:B1432,"withdraw",$C$11:C1432)-SUMIFS($C$11:C1432,$B$11:B1432,"deposit",$D$11:D1432,"reinvestment")</f>
        <v>0</v>
      </c>
    </row>
    <row r="1433" spans="1:6" ht="29.1" customHeight="1" x14ac:dyDescent="0.25">
      <c r="A1433" s="128"/>
      <c r="B1433" s="128"/>
      <c r="C1433" s="128"/>
      <c r="D1433" s="128"/>
      <c r="E1433" s="126" t="str">
        <f t="shared" si="22"/>
        <v/>
      </c>
      <c r="F1433">
        <f>SUMIF($B$11:B1433,"withdraw",$C$11:C1433)-SUMIFS($C$11:C1433,$B$11:B1433,"deposit",$D$11:D1433,"reinvestment")</f>
        <v>0</v>
      </c>
    </row>
    <row r="1434" spans="1:6" ht="29.1" customHeight="1" x14ac:dyDescent="0.25">
      <c r="A1434" s="128"/>
      <c r="B1434" s="128"/>
      <c r="C1434" s="128"/>
      <c r="D1434" s="128"/>
      <c r="E1434" s="126" t="str">
        <f t="shared" si="22"/>
        <v/>
      </c>
      <c r="F1434">
        <f>SUMIF($B$11:B1434,"withdraw",$C$11:C1434)-SUMIFS($C$11:C1434,$B$11:B1434,"deposit",$D$11:D1434,"reinvestment")</f>
        <v>0</v>
      </c>
    </row>
    <row r="1435" spans="1:6" ht="29.1" customHeight="1" x14ac:dyDescent="0.25">
      <c r="A1435" s="128"/>
      <c r="B1435" s="128"/>
      <c r="C1435" s="128"/>
      <c r="D1435" s="128"/>
      <c r="E1435" s="126" t="str">
        <f t="shared" si="22"/>
        <v/>
      </c>
      <c r="F1435">
        <f>SUMIF($B$11:B1435,"withdraw",$C$11:C1435)-SUMIFS($C$11:C1435,$B$11:B1435,"deposit",$D$11:D1435,"reinvestment")</f>
        <v>0</v>
      </c>
    </row>
    <row r="1436" spans="1:6" ht="29.1" customHeight="1" x14ac:dyDescent="0.25">
      <c r="A1436" s="128"/>
      <c r="B1436" s="128"/>
      <c r="C1436" s="128"/>
      <c r="D1436" s="128"/>
      <c r="E1436" s="126" t="str">
        <f t="shared" si="22"/>
        <v/>
      </c>
      <c r="F1436">
        <f>SUMIF($B$11:B1436,"withdraw",$C$11:C1436)-SUMIFS($C$11:C1436,$B$11:B1436,"deposit",$D$11:D1436,"reinvestment")</f>
        <v>0</v>
      </c>
    </row>
    <row r="1437" spans="1:6" ht="29.1" customHeight="1" x14ac:dyDescent="0.25">
      <c r="A1437" s="128"/>
      <c r="B1437" s="128"/>
      <c r="C1437" s="128"/>
      <c r="D1437" s="128"/>
      <c r="E1437" s="126" t="str">
        <f t="shared" si="22"/>
        <v/>
      </c>
      <c r="F1437">
        <f>SUMIF($B$11:B1437,"withdraw",$C$11:C1437)-SUMIFS($C$11:C1437,$B$11:B1437,"deposit",$D$11:D1437,"reinvestment")</f>
        <v>0</v>
      </c>
    </row>
    <row r="1438" spans="1:6" ht="29.1" customHeight="1" x14ac:dyDescent="0.25">
      <c r="A1438" s="128"/>
      <c r="B1438" s="128"/>
      <c r="C1438" s="128"/>
      <c r="D1438" s="128"/>
      <c r="E1438" s="126" t="str">
        <f t="shared" si="22"/>
        <v/>
      </c>
      <c r="F1438">
        <f>SUMIF($B$11:B1438,"withdraw",$C$11:C1438)-SUMIFS($C$11:C1438,$B$11:B1438,"deposit",$D$11:D1438,"reinvestment")</f>
        <v>0</v>
      </c>
    </row>
    <row r="1439" spans="1:6" ht="29.1" customHeight="1" x14ac:dyDescent="0.25">
      <c r="A1439" s="128"/>
      <c r="B1439" s="128"/>
      <c r="C1439" s="128"/>
      <c r="D1439" s="128"/>
      <c r="E1439" s="126" t="str">
        <f t="shared" si="22"/>
        <v/>
      </c>
      <c r="F1439">
        <f>SUMIF($B$11:B1439,"withdraw",$C$11:C1439)-SUMIFS($C$11:C1439,$B$11:B1439,"deposit",$D$11:D1439,"reinvestment")</f>
        <v>0</v>
      </c>
    </row>
    <row r="1440" spans="1:6" ht="29.1" customHeight="1" x14ac:dyDescent="0.25">
      <c r="A1440" s="128"/>
      <c r="B1440" s="128"/>
      <c r="C1440" s="128"/>
      <c r="D1440" s="128"/>
      <c r="E1440" s="126" t="str">
        <f t="shared" si="22"/>
        <v/>
      </c>
      <c r="F1440">
        <f>SUMIF($B$11:B1440,"withdraw",$C$11:C1440)-SUMIFS($C$11:C1440,$B$11:B1440,"deposit",$D$11:D1440,"reinvestment")</f>
        <v>0</v>
      </c>
    </row>
    <row r="1441" spans="1:6" ht="29.1" customHeight="1" x14ac:dyDescent="0.25">
      <c r="A1441" s="128"/>
      <c r="B1441" s="128"/>
      <c r="C1441" s="128"/>
      <c r="D1441" s="128"/>
      <c r="E1441" s="126" t="str">
        <f t="shared" si="22"/>
        <v/>
      </c>
      <c r="F1441">
        <f>SUMIF($B$11:B1441,"withdraw",$C$11:C1441)-SUMIFS($C$11:C1441,$B$11:B1441,"deposit",$D$11:D1441,"reinvestment")</f>
        <v>0</v>
      </c>
    </row>
    <row r="1442" spans="1:6" ht="29.1" customHeight="1" x14ac:dyDescent="0.25">
      <c r="A1442" s="128"/>
      <c r="B1442" s="128"/>
      <c r="C1442" s="128"/>
      <c r="D1442" s="128"/>
      <c r="E1442" s="126" t="str">
        <f t="shared" si="22"/>
        <v/>
      </c>
      <c r="F1442">
        <f>SUMIF($B$11:B1442,"withdraw",$C$11:C1442)-SUMIFS($C$11:C1442,$B$11:B1442,"deposit",$D$11:D1442,"reinvestment")</f>
        <v>0</v>
      </c>
    </row>
    <row r="1443" spans="1:6" ht="29.1" customHeight="1" x14ac:dyDescent="0.25">
      <c r="A1443" s="128"/>
      <c r="B1443" s="128"/>
      <c r="C1443" s="128"/>
      <c r="D1443" s="128"/>
      <c r="E1443" s="126" t="str">
        <f t="shared" si="22"/>
        <v/>
      </c>
      <c r="F1443">
        <f>SUMIF($B$11:B1443,"withdraw",$C$11:C1443)-SUMIFS($C$11:C1443,$B$11:B1443,"deposit",$D$11:D1443,"reinvestment")</f>
        <v>0</v>
      </c>
    </row>
    <row r="1444" spans="1:6" ht="29.1" customHeight="1" x14ac:dyDescent="0.25">
      <c r="A1444" s="128"/>
      <c r="B1444" s="128"/>
      <c r="C1444" s="128"/>
      <c r="D1444" s="128"/>
      <c r="E1444" s="126" t="str">
        <f t="shared" si="22"/>
        <v/>
      </c>
      <c r="F1444">
        <f>SUMIF($B$11:B1444,"withdraw",$C$11:C1444)-SUMIFS($C$11:C1444,$B$11:B1444,"deposit",$D$11:D1444,"reinvestment")</f>
        <v>0</v>
      </c>
    </row>
    <row r="1445" spans="1:6" ht="29.1" customHeight="1" x14ac:dyDescent="0.25">
      <c r="A1445" s="128"/>
      <c r="B1445" s="128"/>
      <c r="C1445" s="128"/>
      <c r="D1445" s="128"/>
      <c r="E1445" s="126" t="str">
        <f t="shared" si="22"/>
        <v/>
      </c>
      <c r="F1445">
        <f>SUMIF($B$11:B1445,"withdraw",$C$11:C1445)-SUMIFS($C$11:C1445,$B$11:B1445,"deposit",$D$11:D1445,"reinvestment")</f>
        <v>0</v>
      </c>
    </row>
    <row r="1446" spans="1:6" ht="29.1" customHeight="1" x14ac:dyDescent="0.25">
      <c r="A1446" s="128"/>
      <c r="B1446" s="128"/>
      <c r="C1446" s="128"/>
      <c r="D1446" s="128"/>
      <c r="E1446" s="126" t="str">
        <f t="shared" si="22"/>
        <v/>
      </c>
      <c r="F1446">
        <f>SUMIF($B$11:B1446,"withdraw",$C$11:C1446)-SUMIFS($C$11:C1446,$B$11:B1446,"deposit",$D$11:D1446,"reinvestment")</f>
        <v>0</v>
      </c>
    </row>
    <row r="1447" spans="1:6" ht="29.1" customHeight="1" x14ac:dyDescent="0.25">
      <c r="A1447" s="128"/>
      <c r="B1447" s="128"/>
      <c r="C1447" s="128"/>
      <c r="D1447" s="128"/>
      <c r="E1447" s="126" t="str">
        <f t="shared" si="22"/>
        <v/>
      </c>
      <c r="F1447">
        <f>SUMIF($B$11:B1447,"withdraw",$C$11:C1447)-SUMIFS($C$11:C1447,$B$11:B1447,"deposit",$D$11:D1447,"reinvestment")</f>
        <v>0</v>
      </c>
    </row>
    <row r="1448" spans="1:6" ht="29.1" customHeight="1" x14ac:dyDescent="0.25">
      <c r="A1448" s="128"/>
      <c r="B1448" s="128"/>
      <c r="C1448" s="128"/>
      <c r="D1448" s="128"/>
      <c r="E1448" s="126" t="str">
        <f t="shared" si="22"/>
        <v/>
      </c>
      <c r="F1448">
        <f>SUMIF($B$11:B1448,"withdraw",$C$11:C1448)-SUMIFS($C$11:C1448,$B$11:B1448,"deposit",$D$11:D1448,"reinvestment")</f>
        <v>0</v>
      </c>
    </row>
    <row r="1449" spans="1:6" ht="29.1" customHeight="1" x14ac:dyDescent="0.25">
      <c r="A1449" s="128"/>
      <c r="B1449" s="128"/>
      <c r="C1449" s="128"/>
      <c r="D1449" s="128"/>
      <c r="E1449" s="126" t="str">
        <f t="shared" si="22"/>
        <v/>
      </c>
      <c r="F1449">
        <f>SUMIF($B$11:B1449,"withdraw",$C$11:C1449)-SUMIFS($C$11:C1449,$B$11:B1449,"deposit",$D$11:D1449,"reinvestment")</f>
        <v>0</v>
      </c>
    </row>
    <row r="1450" spans="1:6" ht="29.1" customHeight="1" x14ac:dyDescent="0.25">
      <c r="A1450" s="128"/>
      <c r="B1450" s="128"/>
      <c r="C1450" s="128"/>
      <c r="D1450" s="128"/>
      <c r="E1450" s="126" t="str">
        <f t="shared" si="22"/>
        <v/>
      </c>
      <c r="F1450">
        <f>SUMIF($B$11:B1450,"withdraw",$C$11:C1450)-SUMIFS($C$11:C1450,$B$11:B1450,"deposit",$D$11:D1450,"reinvestment")</f>
        <v>0</v>
      </c>
    </row>
    <row r="1451" spans="1:6" ht="29.1" customHeight="1" x14ac:dyDescent="0.25">
      <c r="A1451" s="128"/>
      <c r="B1451" s="128"/>
      <c r="C1451" s="128"/>
      <c r="D1451" s="128"/>
      <c r="E1451" s="126" t="str">
        <f t="shared" si="22"/>
        <v/>
      </c>
      <c r="F1451">
        <f>SUMIF($B$11:B1451,"withdraw",$C$11:C1451)-SUMIFS($C$11:C1451,$B$11:B1451,"deposit",$D$11:D1451,"reinvestment")</f>
        <v>0</v>
      </c>
    </row>
    <row r="1452" spans="1:6" ht="29.1" customHeight="1" x14ac:dyDescent="0.25">
      <c r="A1452" s="128"/>
      <c r="B1452" s="128"/>
      <c r="C1452" s="128"/>
      <c r="D1452" s="128"/>
      <c r="E1452" s="126" t="str">
        <f t="shared" si="22"/>
        <v/>
      </c>
      <c r="F1452">
        <f>SUMIF($B$11:B1452,"withdraw",$C$11:C1452)-SUMIFS($C$11:C1452,$B$11:B1452,"deposit",$D$11:D1452,"reinvestment")</f>
        <v>0</v>
      </c>
    </row>
    <row r="1453" spans="1:6" ht="29.1" customHeight="1" x14ac:dyDescent="0.25">
      <c r="A1453" s="128"/>
      <c r="B1453" s="128"/>
      <c r="C1453" s="128"/>
      <c r="D1453" s="128"/>
      <c r="E1453" s="126" t="str">
        <f t="shared" si="22"/>
        <v/>
      </c>
      <c r="F1453">
        <f>SUMIF($B$11:B1453,"withdraw",$C$11:C1453)-SUMIFS($C$11:C1453,$B$11:B1453,"deposit",$D$11:D1453,"reinvestment")</f>
        <v>0</v>
      </c>
    </row>
    <row r="1454" spans="1:6" ht="29.1" customHeight="1" x14ac:dyDescent="0.25">
      <c r="A1454" s="128"/>
      <c r="B1454" s="128"/>
      <c r="C1454" s="128"/>
      <c r="D1454" s="128"/>
      <c r="E1454" s="126" t="str">
        <f t="shared" si="22"/>
        <v/>
      </c>
      <c r="F1454">
        <f>SUMIF($B$11:B1454,"withdraw",$C$11:C1454)-SUMIFS($C$11:C1454,$B$11:B1454,"deposit",$D$11:D1454,"reinvestment")</f>
        <v>0</v>
      </c>
    </row>
    <row r="1455" spans="1:6" ht="29.1" customHeight="1" x14ac:dyDescent="0.25">
      <c r="A1455" s="128"/>
      <c r="B1455" s="128"/>
      <c r="C1455" s="128"/>
      <c r="D1455" s="128"/>
      <c r="E1455" s="126" t="str">
        <f t="shared" si="22"/>
        <v/>
      </c>
      <c r="F1455">
        <f>SUMIF($B$11:B1455,"withdraw",$C$11:C1455)-SUMIFS($C$11:C1455,$B$11:B1455,"deposit",$D$11:D1455,"reinvestment")</f>
        <v>0</v>
      </c>
    </row>
    <row r="1456" spans="1:6" ht="29.1" customHeight="1" x14ac:dyDescent="0.25">
      <c r="A1456" s="128"/>
      <c r="B1456" s="128"/>
      <c r="C1456" s="128"/>
      <c r="D1456" s="128"/>
      <c r="E1456" s="126" t="str">
        <f t="shared" si="22"/>
        <v/>
      </c>
      <c r="F1456">
        <f>SUMIF($B$11:B1456,"withdraw",$C$11:C1456)-SUMIFS($C$11:C1456,$B$11:B1456,"deposit",$D$11:D1456,"reinvestment")</f>
        <v>0</v>
      </c>
    </row>
    <row r="1457" spans="1:6" ht="29.1" customHeight="1" x14ac:dyDescent="0.25">
      <c r="A1457" s="128"/>
      <c r="B1457" s="128"/>
      <c r="C1457" s="128"/>
      <c r="D1457" s="128"/>
      <c r="E1457" s="126" t="str">
        <f t="shared" si="22"/>
        <v/>
      </c>
      <c r="F1457">
        <f>SUMIF($B$11:B1457,"withdraw",$C$11:C1457)-SUMIFS($C$11:C1457,$B$11:B1457,"deposit",$D$11:D1457,"reinvestment")</f>
        <v>0</v>
      </c>
    </row>
    <row r="1458" spans="1:6" ht="29.1" customHeight="1" x14ac:dyDescent="0.25">
      <c r="A1458" s="128"/>
      <c r="B1458" s="128"/>
      <c r="C1458" s="128"/>
      <c r="D1458" s="128"/>
      <c r="E1458" s="126" t="str">
        <f t="shared" si="22"/>
        <v/>
      </c>
      <c r="F1458">
        <f>SUMIF($B$11:B1458,"withdraw",$C$11:C1458)-SUMIFS($C$11:C1458,$B$11:B1458,"deposit",$D$11:D1458,"reinvestment")</f>
        <v>0</v>
      </c>
    </row>
    <row r="1459" spans="1:6" ht="29.1" customHeight="1" x14ac:dyDescent="0.25">
      <c r="A1459" s="128"/>
      <c r="B1459" s="128"/>
      <c r="C1459" s="128"/>
      <c r="D1459" s="128"/>
      <c r="E1459" s="126" t="str">
        <f t="shared" si="22"/>
        <v/>
      </c>
      <c r="F1459">
        <f>SUMIF($B$11:B1459,"withdraw",$C$11:C1459)-SUMIFS($C$11:C1459,$B$11:B1459,"deposit",$D$11:D1459,"reinvestment")</f>
        <v>0</v>
      </c>
    </row>
    <row r="1460" spans="1:6" ht="29.1" customHeight="1" x14ac:dyDescent="0.25">
      <c r="A1460" s="128"/>
      <c r="B1460" s="128"/>
      <c r="C1460" s="128"/>
      <c r="D1460" s="128"/>
      <c r="E1460" s="126" t="str">
        <f t="shared" si="22"/>
        <v/>
      </c>
      <c r="F1460">
        <f>SUMIF($B$11:B1460,"withdraw",$C$11:C1460)-SUMIFS($C$11:C1460,$B$11:B1460,"deposit",$D$11:D1460,"reinvestment")</f>
        <v>0</v>
      </c>
    </row>
    <row r="1461" spans="1:6" ht="29.1" customHeight="1" x14ac:dyDescent="0.25">
      <c r="A1461" s="128"/>
      <c r="B1461" s="128"/>
      <c r="C1461" s="128"/>
      <c r="D1461" s="128"/>
      <c r="E1461" s="126" t="str">
        <f t="shared" si="22"/>
        <v/>
      </c>
      <c r="F1461">
        <f>SUMIF($B$11:B1461,"withdraw",$C$11:C1461)-SUMIFS($C$11:C1461,$B$11:B1461,"deposit",$D$11:D1461,"reinvestment")</f>
        <v>0</v>
      </c>
    </row>
    <row r="1462" spans="1:6" ht="29.1" customHeight="1" x14ac:dyDescent="0.25">
      <c r="A1462" s="128"/>
      <c r="B1462" s="128"/>
      <c r="C1462" s="128"/>
      <c r="D1462" s="128"/>
      <c r="E1462" s="126" t="str">
        <f t="shared" si="22"/>
        <v/>
      </c>
      <c r="F1462">
        <f>SUMIF($B$11:B1462,"withdraw",$C$11:C1462)-SUMIFS($C$11:C1462,$B$11:B1462,"deposit",$D$11:D1462,"reinvestment")</f>
        <v>0</v>
      </c>
    </row>
    <row r="1463" spans="1:6" ht="29.1" customHeight="1" x14ac:dyDescent="0.25">
      <c r="A1463" s="128"/>
      <c r="B1463" s="128"/>
      <c r="C1463" s="128"/>
      <c r="D1463" s="128"/>
      <c r="E1463" s="126" t="str">
        <f t="shared" si="22"/>
        <v/>
      </c>
      <c r="F1463">
        <f>SUMIF($B$11:B1463,"withdraw",$C$11:C1463)-SUMIFS($C$11:C1463,$B$11:B1463,"deposit",$D$11:D1463,"reinvestment")</f>
        <v>0</v>
      </c>
    </row>
    <row r="1464" spans="1:6" ht="29.1" customHeight="1" x14ac:dyDescent="0.25">
      <c r="A1464" s="128"/>
      <c r="B1464" s="128"/>
      <c r="C1464" s="128"/>
      <c r="D1464" s="128"/>
      <c r="E1464" s="126" t="str">
        <f t="shared" si="22"/>
        <v/>
      </c>
      <c r="F1464">
        <f>SUMIF($B$11:B1464,"withdraw",$C$11:C1464)-SUMIFS($C$11:C1464,$B$11:B1464,"deposit",$D$11:D1464,"reinvestment")</f>
        <v>0</v>
      </c>
    </row>
    <row r="1465" spans="1:6" ht="29.1" customHeight="1" x14ac:dyDescent="0.25">
      <c r="A1465" s="128"/>
      <c r="B1465" s="128"/>
      <c r="C1465" s="128"/>
      <c r="D1465" s="128"/>
      <c r="E1465" s="126" t="str">
        <f t="shared" si="22"/>
        <v/>
      </c>
      <c r="F1465">
        <f>SUMIF($B$11:B1465,"withdraw",$C$11:C1465)-SUMIFS($C$11:C1465,$B$11:B1465,"deposit",$D$11:D1465,"reinvestment")</f>
        <v>0</v>
      </c>
    </row>
    <row r="1466" spans="1:6" ht="29.1" customHeight="1" x14ac:dyDescent="0.25">
      <c r="A1466" s="128"/>
      <c r="B1466" s="128"/>
      <c r="C1466" s="128"/>
      <c r="D1466" s="128"/>
      <c r="E1466" s="126" t="str">
        <f t="shared" si="22"/>
        <v/>
      </c>
      <c r="F1466">
        <f>SUMIF($B$11:B1466,"withdraw",$C$11:C1466)-SUMIFS($C$11:C1466,$B$11:B1466,"deposit",$D$11:D1466,"reinvestment")</f>
        <v>0</v>
      </c>
    </row>
    <row r="1467" spans="1:6" ht="29.1" customHeight="1" x14ac:dyDescent="0.25">
      <c r="A1467" s="128"/>
      <c r="B1467" s="128"/>
      <c r="C1467" s="128"/>
      <c r="D1467" s="128"/>
      <c r="E1467" s="126" t="str">
        <f t="shared" si="22"/>
        <v/>
      </c>
      <c r="F1467">
        <f>SUMIF($B$11:B1467,"withdraw",$C$11:C1467)-SUMIFS($C$11:C1467,$B$11:B1467,"deposit",$D$11:D1467,"reinvestment")</f>
        <v>0</v>
      </c>
    </row>
    <row r="1468" spans="1:6" ht="29.1" customHeight="1" x14ac:dyDescent="0.25">
      <c r="A1468" s="128"/>
      <c r="B1468" s="128"/>
      <c r="C1468" s="128"/>
      <c r="D1468" s="128"/>
      <c r="E1468" s="126" t="str">
        <f t="shared" si="22"/>
        <v/>
      </c>
      <c r="F1468">
        <f>SUMIF($B$11:B1468,"withdraw",$C$11:C1468)-SUMIFS($C$11:C1468,$B$11:B1468,"deposit",$D$11:D1468,"reinvestment")</f>
        <v>0</v>
      </c>
    </row>
    <row r="1469" spans="1:6" ht="29.1" customHeight="1" x14ac:dyDescent="0.25">
      <c r="A1469" s="128"/>
      <c r="B1469" s="128"/>
      <c r="C1469" s="128"/>
      <c r="D1469" s="128"/>
      <c r="E1469" s="126" t="str">
        <f t="shared" si="22"/>
        <v/>
      </c>
      <c r="F1469">
        <f>SUMIF($B$11:B1469,"withdraw",$C$11:C1469)-SUMIFS($C$11:C1469,$B$11:B1469,"deposit",$D$11:D1469,"reinvestment")</f>
        <v>0</v>
      </c>
    </row>
    <row r="1470" spans="1:6" ht="29.1" customHeight="1" x14ac:dyDescent="0.25">
      <c r="A1470" s="128"/>
      <c r="B1470" s="128"/>
      <c r="C1470" s="128"/>
      <c r="D1470" s="128"/>
      <c r="E1470" s="126" t="str">
        <f t="shared" si="22"/>
        <v/>
      </c>
      <c r="F1470">
        <f>SUMIF($B$11:B1470,"withdraw",$C$11:C1470)-SUMIFS($C$11:C1470,$B$11:B1470,"deposit",$D$11:D1470,"reinvestment")</f>
        <v>0</v>
      </c>
    </row>
    <row r="1471" spans="1:6" ht="29.1" customHeight="1" x14ac:dyDescent="0.25">
      <c r="A1471" s="128"/>
      <c r="B1471" s="128"/>
      <c r="C1471" s="128"/>
      <c r="D1471" s="128"/>
      <c r="E1471" s="126" t="str">
        <f t="shared" si="22"/>
        <v/>
      </c>
      <c r="F1471">
        <f>SUMIF($B$11:B1471,"withdraw",$C$11:C1471)-SUMIFS($C$11:C1471,$B$11:B1471,"deposit",$D$11:D1471,"reinvestment")</f>
        <v>0</v>
      </c>
    </row>
    <row r="1472" spans="1:6" ht="29.1" customHeight="1" x14ac:dyDescent="0.25">
      <c r="A1472" s="128"/>
      <c r="B1472" s="128"/>
      <c r="C1472" s="128"/>
      <c r="D1472" s="128"/>
      <c r="E1472" s="126" t="str">
        <f t="shared" si="22"/>
        <v/>
      </c>
      <c r="F1472">
        <f>SUMIF($B$11:B1472,"withdraw",$C$11:C1472)-SUMIFS($C$11:C1472,$B$11:B1472,"deposit",$D$11:D1472,"reinvestment")</f>
        <v>0</v>
      </c>
    </row>
    <row r="1473" spans="1:6" ht="29.1" customHeight="1" x14ac:dyDescent="0.25">
      <c r="A1473" s="128"/>
      <c r="B1473" s="128"/>
      <c r="C1473" s="128"/>
      <c r="D1473" s="128"/>
      <c r="E1473" s="126" t="str">
        <f t="shared" si="22"/>
        <v/>
      </c>
      <c r="F1473">
        <f>SUMIF($B$11:B1473,"withdraw",$C$11:C1473)-SUMIFS($C$11:C1473,$B$11:B1473,"deposit",$D$11:D1473,"reinvestment")</f>
        <v>0</v>
      </c>
    </row>
    <row r="1474" spans="1:6" ht="29.1" customHeight="1" x14ac:dyDescent="0.25">
      <c r="A1474" s="128"/>
      <c r="B1474" s="128"/>
      <c r="C1474" s="128"/>
      <c r="D1474" s="128"/>
      <c r="E1474" s="126" t="str">
        <f t="shared" si="22"/>
        <v/>
      </c>
      <c r="F1474">
        <f>SUMIF($B$11:B1474,"withdraw",$C$11:C1474)-SUMIFS($C$11:C1474,$B$11:B1474,"deposit",$D$11:D1474,"reinvestment")</f>
        <v>0</v>
      </c>
    </row>
    <row r="1475" spans="1:6" ht="29.1" customHeight="1" x14ac:dyDescent="0.25">
      <c r="A1475" s="128"/>
      <c r="B1475" s="128"/>
      <c r="C1475" s="128"/>
      <c r="D1475" s="128"/>
      <c r="E1475" s="126" t="str">
        <f t="shared" si="22"/>
        <v/>
      </c>
      <c r="F1475">
        <f>SUMIF($B$11:B1475,"withdraw",$C$11:C1475)-SUMIFS($C$11:C1475,$B$11:B1475,"deposit",$D$11:D1475,"reinvestment")</f>
        <v>0</v>
      </c>
    </row>
    <row r="1476" spans="1:6" ht="29.1" customHeight="1" x14ac:dyDescent="0.25">
      <c r="A1476" s="128"/>
      <c r="B1476" s="128"/>
      <c r="C1476" s="128"/>
      <c r="D1476" s="128"/>
      <c r="E1476" s="126" t="str">
        <f t="shared" si="22"/>
        <v/>
      </c>
      <c r="F1476">
        <f>SUMIF($B$11:B1476,"withdraw",$C$11:C1476)-SUMIFS($C$11:C1476,$B$11:B1476,"deposit",$D$11:D1476,"reinvestment")</f>
        <v>0</v>
      </c>
    </row>
    <row r="1477" spans="1:6" ht="29.1" customHeight="1" x14ac:dyDescent="0.25">
      <c r="A1477" s="128"/>
      <c r="B1477" s="128"/>
      <c r="C1477" s="128"/>
      <c r="D1477" s="128"/>
      <c r="E1477" s="126" t="str">
        <f t="shared" si="22"/>
        <v/>
      </c>
      <c r="F1477">
        <f>SUMIF($B$11:B1477,"withdraw",$C$11:C1477)-SUMIFS($C$11:C1477,$B$11:B1477,"deposit",$D$11:D1477,"reinvestment")</f>
        <v>0</v>
      </c>
    </row>
    <row r="1478" spans="1:6" ht="29.1" customHeight="1" x14ac:dyDescent="0.25">
      <c r="A1478" s="128"/>
      <c r="B1478" s="128"/>
      <c r="C1478" s="128"/>
      <c r="D1478" s="128"/>
      <c r="E1478" s="126" t="str">
        <f t="shared" si="22"/>
        <v/>
      </c>
      <c r="F1478">
        <f>SUMIF($B$11:B1478,"withdraw",$C$11:C1478)-SUMIFS($C$11:C1478,$B$11:B1478,"deposit",$D$11:D1478,"reinvestment")</f>
        <v>0</v>
      </c>
    </row>
    <row r="1479" spans="1:6" ht="29.1" customHeight="1" x14ac:dyDescent="0.25">
      <c r="A1479" s="128"/>
      <c r="B1479" s="128"/>
      <c r="C1479" s="128"/>
      <c r="D1479" s="128"/>
      <c r="E1479" s="126" t="str">
        <f t="shared" si="22"/>
        <v/>
      </c>
      <c r="F1479">
        <f>SUMIF($B$11:B1479,"withdraw",$C$11:C1479)-SUMIFS($C$11:C1479,$B$11:B1479,"deposit",$D$11:D1479,"reinvestment")</f>
        <v>0</v>
      </c>
    </row>
    <row r="1480" spans="1:6" ht="29.1" customHeight="1" x14ac:dyDescent="0.25">
      <c r="A1480" s="128"/>
      <c r="B1480" s="128"/>
      <c r="C1480" s="128"/>
      <c r="D1480" s="128"/>
      <c r="E1480" s="126" t="str">
        <f t="shared" si="22"/>
        <v/>
      </c>
      <c r="F1480">
        <f>SUMIF($B$11:B1480,"withdraw",$C$11:C1480)-SUMIFS($C$11:C1480,$B$11:B1480,"deposit",$D$11:D1480,"reinvestment")</f>
        <v>0</v>
      </c>
    </row>
    <row r="1481" spans="1:6" ht="29.1" customHeight="1" x14ac:dyDescent="0.25">
      <c r="A1481" s="128"/>
      <c r="B1481" s="128"/>
      <c r="C1481" s="128"/>
      <c r="D1481" s="128"/>
      <c r="E1481" s="126" t="str">
        <f t="shared" si="22"/>
        <v/>
      </c>
      <c r="F1481">
        <f>SUMIF($B$11:B1481,"withdraw",$C$11:C1481)-SUMIFS($C$11:C1481,$B$11:B1481,"deposit",$D$11:D1481,"reinvestment")</f>
        <v>0</v>
      </c>
    </row>
    <row r="1482" spans="1:6" ht="29.1" customHeight="1" x14ac:dyDescent="0.25">
      <c r="A1482" s="128"/>
      <c r="B1482" s="128"/>
      <c r="C1482" s="128"/>
      <c r="D1482" s="128"/>
      <c r="E1482" s="126" t="str">
        <f t="shared" si="22"/>
        <v/>
      </c>
      <c r="F1482">
        <f>SUMIF($B$11:B1482,"withdraw",$C$11:C1482)-SUMIFS($C$11:C1482,$B$11:B1482,"deposit",$D$11:D1482,"reinvestment")</f>
        <v>0</v>
      </c>
    </row>
    <row r="1483" spans="1:6" ht="29.1" customHeight="1" x14ac:dyDescent="0.25">
      <c r="A1483" s="128"/>
      <c r="B1483" s="128"/>
      <c r="C1483" s="128"/>
      <c r="D1483" s="128"/>
      <c r="E1483" s="126" t="str">
        <f t="shared" si="22"/>
        <v/>
      </c>
      <c r="F1483">
        <f>SUMIF($B$11:B1483,"withdraw",$C$11:C1483)-SUMIFS($C$11:C1483,$B$11:B1483,"deposit",$D$11:D1483,"reinvestment")</f>
        <v>0</v>
      </c>
    </row>
    <row r="1484" spans="1:6" ht="29.1" customHeight="1" x14ac:dyDescent="0.25">
      <c r="A1484" s="128"/>
      <c r="B1484" s="128"/>
      <c r="C1484" s="128"/>
      <c r="D1484" s="128"/>
      <c r="E1484" s="126" t="str">
        <f t="shared" si="22"/>
        <v/>
      </c>
      <c r="F1484">
        <f>SUMIF($B$11:B1484,"withdraw",$C$11:C1484)-SUMIFS($C$11:C1484,$B$11:B1484,"deposit",$D$11:D1484,"reinvestment")</f>
        <v>0</v>
      </c>
    </row>
    <row r="1485" spans="1:6" ht="29.1" customHeight="1" x14ac:dyDescent="0.25">
      <c r="A1485" s="128"/>
      <c r="B1485" s="128"/>
      <c r="C1485" s="128"/>
      <c r="D1485" s="128"/>
      <c r="E1485" s="126" t="str">
        <f t="shared" ref="E1485:E1500" si="23">IF(AND(C1485&gt;F1484,D1485="reinvestment"),"You cannot reinvest more than is withdrawn and available.","")</f>
        <v/>
      </c>
      <c r="F1485">
        <f>SUMIF($B$11:B1485,"withdraw",$C$11:C1485)-SUMIFS($C$11:C1485,$B$11:B1485,"deposit",$D$11:D1485,"reinvestment")</f>
        <v>0</v>
      </c>
    </row>
    <row r="1486" spans="1:6" ht="29.1" customHeight="1" x14ac:dyDescent="0.25">
      <c r="A1486" s="128"/>
      <c r="B1486" s="128"/>
      <c r="C1486" s="128"/>
      <c r="D1486" s="128"/>
      <c r="E1486" s="126" t="str">
        <f t="shared" si="23"/>
        <v/>
      </c>
      <c r="F1486">
        <f>SUMIF($B$11:B1486,"withdraw",$C$11:C1486)-SUMIFS($C$11:C1486,$B$11:B1486,"deposit",$D$11:D1486,"reinvestment")</f>
        <v>0</v>
      </c>
    </row>
    <row r="1487" spans="1:6" ht="29.1" customHeight="1" x14ac:dyDescent="0.25">
      <c r="A1487" s="128"/>
      <c r="B1487" s="128"/>
      <c r="C1487" s="128"/>
      <c r="D1487" s="128"/>
      <c r="E1487" s="126" t="str">
        <f t="shared" si="23"/>
        <v/>
      </c>
      <c r="F1487">
        <f>SUMIF($B$11:B1487,"withdraw",$C$11:C1487)-SUMIFS($C$11:C1487,$B$11:B1487,"deposit",$D$11:D1487,"reinvestment")</f>
        <v>0</v>
      </c>
    </row>
    <row r="1488" spans="1:6" ht="29.1" customHeight="1" x14ac:dyDescent="0.25">
      <c r="A1488" s="128"/>
      <c r="B1488" s="128"/>
      <c r="C1488" s="128"/>
      <c r="D1488" s="128"/>
      <c r="E1488" s="126" t="str">
        <f t="shared" si="23"/>
        <v/>
      </c>
      <c r="F1488">
        <f>SUMIF($B$11:B1488,"withdraw",$C$11:C1488)-SUMIFS($C$11:C1488,$B$11:B1488,"deposit",$D$11:D1488,"reinvestment")</f>
        <v>0</v>
      </c>
    </row>
    <row r="1489" spans="1:6" ht="29.1" customHeight="1" x14ac:dyDescent="0.25">
      <c r="A1489" s="128"/>
      <c r="B1489" s="128"/>
      <c r="C1489" s="128"/>
      <c r="D1489" s="128"/>
      <c r="E1489" s="126" t="str">
        <f t="shared" si="23"/>
        <v/>
      </c>
      <c r="F1489">
        <f>SUMIF($B$11:B1489,"withdraw",$C$11:C1489)-SUMIFS($C$11:C1489,$B$11:B1489,"deposit",$D$11:D1489,"reinvestment")</f>
        <v>0</v>
      </c>
    </row>
    <row r="1490" spans="1:6" ht="29.1" customHeight="1" x14ac:dyDescent="0.25">
      <c r="A1490" s="128"/>
      <c r="B1490" s="128"/>
      <c r="C1490" s="128"/>
      <c r="D1490" s="128"/>
      <c r="E1490" s="126" t="str">
        <f t="shared" si="23"/>
        <v/>
      </c>
      <c r="F1490">
        <f>SUMIF($B$11:B1490,"withdraw",$C$11:C1490)-SUMIFS($C$11:C1490,$B$11:B1490,"deposit",$D$11:D1490,"reinvestment")</f>
        <v>0</v>
      </c>
    </row>
    <row r="1491" spans="1:6" ht="29.1" customHeight="1" x14ac:dyDescent="0.25">
      <c r="A1491" s="128"/>
      <c r="B1491" s="128"/>
      <c r="C1491" s="128"/>
      <c r="D1491" s="128"/>
      <c r="E1491" s="126" t="str">
        <f t="shared" si="23"/>
        <v/>
      </c>
      <c r="F1491">
        <f>SUMIF($B$11:B1491,"withdraw",$C$11:C1491)-SUMIFS($C$11:C1491,$B$11:B1491,"deposit",$D$11:D1491,"reinvestment")</f>
        <v>0</v>
      </c>
    </row>
    <row r="1492" spans="1:6" ht="29.1" customHeight="1" x14ac:dyDescent="0.25">
      <c r="A1492" s="128"/>
      <c r="B1492" s="128"/>
      <c r="C1492" s="128"/>
      <c r="D1492" s="128"/>
      <c r="E1492" s="126" t="str">
        <f t="shared" si="23"/>
        <v/>
      </c>
      <c r="F1492">
        <f>SUMIF($B$11:B1492,"withdraw",$C$11:C1492)-SUMIFS($C$11:C1492,$B$11:B1492,"deposit",$D$11:D1492,"reinvestment")</f>
        <v>0</v>
      </c>
    </row>
    <row r="1493" spans="1:6" ht="29.1" customHeight="1" x14ac:dyDescent="0.25">
      <c r="A1493" s="128"/>
      <c r="B1493" s="128"/>
      <c r="C1493" s="128"/>
      <c r="D1493" s="128"/>
      <c r="E1493" s="126" t="str">
        <f t="shared" si="23"/>
        <v/>
      </c>
      <c r="F1493">
        <f>SUMIF($B$11:B1493,"withdraw",$C$11:C1493)-SUMIFS($C$11:C1493,$B$11:B1493,"deposit",$D$11:D1493,"reinvestment")</f>
        <v>0</v>
      </c>
    </row>
    <row r="1494" spans="1:6" ht="29.1" customHeight="1" x14ac:dyDescent="0.25">
      <c r="A1494" s="128"/>
      <c r="B1494" s="128"/>
      <c r="C1494" s="128"/>
      <c r="D1494" s="128"/>
      <c r="E1494" s="126" t="str">
        <f t="shared" si="23"/>
        <v/>
      </c>
      <c r="F1494">
        <f>SUMIF($B$11:B1494,"withdraw",$C$11:C1494)-SUMIFS($C$11:C1494,$B$11:B1494,"deposit",$D$11:D1494,"reinvestment")</f>
        <v>0</v>
      </c>
    </row>
    <row r="1495" spans="1:6" ht="29.1" customHeight="1" x14ac:dyDescent="0.25">
      <c r="A1495" s="128"/>
      <c r="B1495" s="128"/>
      <c r="C1495" s="128"/>
      <c r="D1495" s="128"/>
      <c r="E1495" s="126" t="str">
        <f t="shared" si="23"/>
        <v/>
      </c>
      <c r="F1495">
        <f>SUMIF($B$11:B1495,"withdraw",$C$11:C1495)-SUMIFS($C$11:C1495,$B$11:B1495,"deposit",$D$11:D1495,"reinvestment")</f>
        <v>0</v>
      </c>
    </row>
    <row r="1496" spans="1:6" ht="29.1" customHeight="1" x14ac:dyDescent="0.25">
      <c r="A1496" s="128"/>
      <c r="B1496" s="128"/>
      <c r="C1496" s="128"/>
      <c r="D1496" s="128"/>
      <c r="E1496" s="126" t="str">
        <f t="shared" si="23"/>
        <v/>
      </c>
      <c r="F1496">
        <f>SUMIF($B$11:B1496,"withdraw",$C$11:C1496)-SUMIFS($C$11:C1496,$B$11:B1496,"deposit",$D$11:D1496,"reinvestment")</f>
        <v>0</v>
      </c>
    </row>
    <row r="1497" spans="1:6" ht="29.1" customHeight="1" x14ac:dyDescent="0.25">
      <c r="A1497" s="128"/>
      <c r="B1497" s="128"/>
      <c r="C1497" s="128"/>
      <c r="D1497" s="128"/>
      <c r="E1497" s="126" t="str">
        <f t="shared" si="23"/>
        <v/>
      </c>
      <c r="F1497">
        <f>SUMIF($B$11:B1497,"withdraw",$C$11:C1497)-SUMIFS($C$11:C1497,$B$11:B1497,"deposit",$D$11:D1497,"reinvestment")</f>
        <v>0</v>
      </c>
    </row>
    <row r="1498" spans="1:6" ht="29.1" customHeight="1" x14ac:dyDescent="0.25">
      <c r="A1498" s="128"/>
      <c r="B1498" s="128"/>
      <c r="C1498" s="128"/>
      <c r="D1498" s="128"/>
      <c r="E1498" s="126" t="str">
        <f t="shared" si="23"/>
        <v/>
      </c>
      <c r="F1498">
        <f>SUMIF($B$11:B1498,"withdraw",$C$11:C1498)-SUMIFS($C$11:C1498,$B$11:B1498,"deposit",$D$11:D1498,"reinvestment")</f>
        <v>0</v>
      </c>
    </row>
    <row r="1499" spans="1:6" ht="29.1" customHeight="1" x14ac:dyDescent="0.25">
      <c r="A1499" s="128"/>
      <c r="B1499" s="128"/>
      <c r="C1499" s="128"/>
      <c r="D1499" s="128"/>
      <c r="E1499" s="126" t="str">
        <f t="shared" si="23"/>
        <v/>
      </c>
      <c r="F1499">
        <f>SUMIF($B$11:B1499,"withdraw",$C$11:C1499)-SUMIFS($C$11:C1499,$B$11:B1499,"deposit",$D$11:D1499,"reinvestment")</f>
        <v>0</v>
      </c>
    </row>
    <row r="1500" spans="1:6" ht="29.1" customHeight="1" x14ac:dyDescent="0.25">
      <c r="A1500" s="128"/>
      <c r="B1500" s="128"/>
      <c r="C1500" s="128"/>
      <c r="D1500" s="128"/>
      <c r="E1500" s="126" t="str">
        <f t="shared" si="23"/>
        <v/>
      </c>
      <c r="F1500">
        <f>SUMIF($B$11:B1500,"withdraw",$C$11:C1500)-SUMIFS($C$11:C1500,$B$11:B1500,"deposit",$D$11:D1500,"reinvestment")</f>
        <v>0</v>
      </c>
    </row>
  </sheetData>
  <sheetProtection algorithmName="SHA-512" hashValue="J/WJYvAXaRToqfKfLBConGUcBWQd/CdD3jyDCk5PxliRN2Jui3fpX7+27IImbxiuJDY2tyB3M5y4sBI3e8VFeQ==" saltValue="4ZumY5XsiSE5dQvibJmmQQ==" spinCount="100000" sheet="1" objects="1" scenarios="1"/>
  <mergeCells count="1">
    <mergeCell ref="A1:B1"/>
  </mergeCells>
  <conditionalFormatting sqref="D11:D1500">
    <cfRule type="expression" dxfId="22" priority="10">
      <formula>B11="withdraw"</formula>
    </cfRule>
  </conditionalFormatting>
  <conditionalFormatting sqref="E11:E1500">
    <cfRule type="containsText" dxfId="21" priority="7" operator="containsText" text="you">
      <formula>NOT(ISERROR(SEARCH("you",E11)))</formula>
    </cfRule>
  </conditionalFormatting>
  <conditionalFormatting sqref="D7">
    <cfRule type="cellIs" dxfId="20" priority="5" operator="lessThan">
      <formula>0</formula>
    </cfRule>
    <cfRule type="cellIs" dxfId="19" priority="6" operator="greaterThan">
      <formula>0</formula>
    </cfRule>
  </conditionalFormatting>
  <conditionalFormatting sqref="D2 D4:D5 C11:C1500">
    <cfRule type="expression" dxfId="18" priority="1">
      <formula>ncs="A"</formula>
    </cfRule>
    <cfRule type="expression" dxfId="17" priority="2">
      <formula>ncs="B"</formula>
    </cfRule>
    <cfRule type="expression" dxfId="16" priority="3">
      <formula>ncs="C"</formula>
    </cfRule>
    <cfRule type="expression" dxfId="15" priority="4">
      <formula>ncs="D"</formula>
    </cfRule>
    <cfRule type="expression" dxfId="14" priority="8">
      <formula>ncs="E"</formula>
    </cfRule>
    <cfRule type="expression" dxfId="13" priority="9">
      <formula>ncs="F"</formula>
    </cfRule>
  </conditionalFormatting>
  <dataValidations count="2">
    <dataValidation type="list" allowBlank="1" showInputMessage="1" showErrorMessage="1" sqref="D11:D1500" xr:uid="{B34FF9ED-8CBC-4A9D-8355-B83094CF8954}">
      <formula1>INDIRECT(B11)</formula1>
    </dataValidation>
    <dataValidation type="list" allowBlank="1" showInputMessage="1" showErrorMessage="1" error="You must choose either deposit or withdraw from cell's dropdown arrow." promptTitle="Choose" prompt="either deposit or withdraw" sqref="B11:B1500" xr:uid="{6DD10B9F-FA10-421A-B533-718F27F27655}">
      <formula1>"deposit, withdraw"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BF14-6D93-4916-84AC-E4723147EB0F}">
  <dimension ref="A3:Q94"/>
  <sheetViews>
    <sheetView showGridLines="0" tabSelected="1" zoomScaleNormal="100" workbookViewId="0">
      <selection activeCell="E8" sqref="E8"/>
    </sheetView>
  </sheetViews>
  <sheetFormatPr defaultRowHeight="15" x14ac:dyDescent="0.25"/>
  <cols>
    <col min="1" max="1" width="17" customWidth="1"/>
    <col min="2" max="2" width="11" customWidth="1"/>
    <col min="3" max="3" width="11.5703125" customWidth="1"/>
    <col min="5" max="5" width="33.42578125" customWidth="1"/>
    <col min="6" max="6" width="1.140625" customWidth="1"/>
    <col min="7" max="7" width="16.85546875" customWidth="1"/>
    <col min="8" max="8" width="9.42578125" customWidth="1"/>
    <col min="9" max="9" width="6.140625" customWidth="1"/>
  </cols>
  <sheetData>
    <row r="3" spans="2:17" x14ac:dyDescent="0.25">
      <c r="B3" s="52"/>
      <c r="C3" s="53"/>
      <c r="D3" s="53"/>
      <c r="E3" s="53"/>
      <c r="F3" s="53"/>
      <c r="G3" s="53"/>
      <c r="H3" s="54"/>
      <c r="J3" s="175" t="s">
        <v>1556</v>
      </c>
      <c r="K3" s="176"/>
      <c r="L3" s="176"/>
      <c r="M3" s="176"/>
      <c r="N3" s="176"/>
      <c r="O3" s="176"/>
      <c r="P3" s="176"/>
      <c r="Q3" s="177"/>
    </row>
    <row r="4" spans="2:17" x14ac:dyDescent="0.25">
      <c r="B4" s="55"/>
      <c r="C4" s="56"/>
      <c r="D4" s="56"/>
      <c r="E4" s="56"/>
      <c r="F4" s="56"/>
      <c r="G4" s="209" t="s">
        <v>11066</v>
      </c>
      <c r="H4" s="57"/>
      <c r="J4" s="178"/>
      <c r="K4" s="179"/>
      <c r="L4" s="179"/>
      <c r="M4" s="179"/>
      <c r="N4" s="179"/>
      <c r="O4" s="179"/>
      <c r="P4" s="179"/>
      <c r="Q4" s="180"/>
    </row>
    <row r="5" spans="2:17" x14ac:dyDescent="0.25">
      <c r="B5" s="55"/>
      <c r="C5" s="56"/>
      <c r="D5" s="56"/>
      <c r="E5" s="56"/>
      <c r="F5" s="56"/>
      <c r="G5" s="210"/>
      <c r="H5" s="57"/>
      <c r="J5" s="70"/>
      <c r="K5" s="18"/>
      <c r="L5" s="18"/>
      <c r="M5" s="18"/>
      <c r="N5" s="18"/>
      <c r="O5" s="18"/>
      <c r="P5" s="18"/>
      <c r="Q5" s="71"/>
    </row>
    <row r="6" spans="2:17" x14ac:dyDescent="0.25">
      <c r="B6" s="58"/>
      <c r="C6" s="59"/>
      <c r="D6" s="59"/>
      <c r="E6" s="59"/>
      <c r="F6" s="59"/>
      <c r="G6" s="59"/>
      <c r="H6" s="60"/>
      <c r="J6" s="215" t="s">
        <v>9569</v>
      </c>
      <c r="K6" s="216"/>
      <c r="L6" s="216"/>
      <c r="M6" s="216"/>
      <c r="N6" s="216"/>
      <c r="O6" s="216"/>
      <c r="P6" s="216"/>
      <c r="Q6" s="217"/>
    </row>
    <row r="7" spans="2:17" ht="22.5" customHeight="1" x14ac:dyDescent="0.25">
      <c r="B7" s="61"/>
      <c r="C7" s="62"/>
      <c r="D7" s="62"/>
      <c r="E7" s="62"/>
      <c r="F7" s="62"/>
      <c r="G7" s="62"/>
      <c r="H7" s="63"/>
      <c r="J7" s="215"/>
      <c r="K7" s="216"/>
      <c r="L7" s="216"/>
      <c r="M7" s="216"/>
      <c r="N7" s="216"/>
      <c r="O7" s="216"/>
      <c r="P7" s="216"/>
      <c r="Q7" s="217"/>
    </row>
    <row r="8" spans="2:17" ht="25.5" customHeight="1" x14ac:dyDescent="0.25">
      <c r="B8" s="64"/>
      <c r="C8" s="187" t="s">
        <v>1540</v>
      </c>
      <c r="D8" s="187"/>
      <c r="E8" s="81"/>
      <c r="F8" s="77"/>
      <c r="G8" s="93" t="str">
        <f>IF(C90="active","Expires: ",IF(C90="expired","Expired: ","-"))</f>
        <v>-</v>
      </c>
      <c r="H8" s="65"/>
      <c r="J8" s="70"/>
      <c r="K8" s="18"/>
      <c r="L8" s="18"/>
      <c r="M8" s="18"/>
      <c r="N8" s="18"/>
      <c r="O8" s="18"/>
      <c r="P8" s="18"/>
      <c r="Q8" s="71"/>
    </row>
    <row r="9" spans="2:17" ht="18.75" customHeight="1" x14ac:dyDescent="0.25">
      <c r="B9" s="64"/>
      <c r="C9" s="25"/>
      <c r="D9" s="25"/>
      <c r="E9" s="91" t="str">
        <f>IF(E8="","-",IF(C90="active","Status:  Active",IF(C90="expired","Status: Expired",IF(C90="invalid code","Invalid Code",IF(C90="onedayleft","Status:  Expires at 12:00 AM","gg")))))</f>
        <v>-</v>
      </c>
      <c r="F9" s="77"/>
      <c r="G9" s="92" t="str">
        <f>IF(C90="active", A90,IF(C90="expired",A90,"-"))</f>
        <v>-</v>
      </c>
      <c r="H9" s="65"/>
      <c r="J9" s="211" t="s">
        <v>1675</v>
      </c>
      <c r="K9" s="212"/>
      <c r="L9" s="212"/>
      <c r="M9" s="212"/>
      <c r="N9" s="212"/>
      <c r="O9" s="212"/>
      <c r="P9" s="212"/>
      <c r="Q9" s="213"/>
    </row>
    <row r="10" spans="2:17" ht="15" customHeight="1" x14ac:dyDescent="0.25">
      <c r="B10" s="64"/>
      <c r="C10" s="25"/>
      <c r="D10" s="77"/>
      <c r="E10" s="77"/>
      <c r="F10" s="77"/>
      <c r="G10" s="77"/>
      <c r="H10" s="65"/>
      <c r="J10" s="214"/>
      <c r="K10" s="212"/>
      <c r="L10" s="212"/>
      <c r="M10" s="212"/>
      <c r="N10" s="212"/>
      <c r="O10" s="212"/>
      <c r="P10" s="212"/>
      <c r="Q10" s="213"/>
    </row>
    <row r="11" spans="2:17" ht="22.5" customHeight="1" x14ac:dyDescent="0.25">
      <c r="B11" s="66"/>
      <c r="C11" s="67"/>
      <c r="D11" s="67"/>
      <c r="E11" s="67"/>
      <c r="F11" s="67"/>
      <c r="G11" s="67"/>
      <c r="H11" s="68"/>
      <c r="J11" s="214"/>
      <c r="K11" s="212"/>
      <c r="L11" s="212"/>
      <c r="M11" s="212"/>
      <c r="N11" s="212"/>
      <c r="O11" s="212"/>
      <c r="P11" s="212"/>
      <c r="Q11" s="213"/>
    </row>
    <row r="12" spans="2:17" ht="20.25" customHeight="1" x14ac:dyDescent="0.25">
      <c r="B12" s="203" t="s">
        <v>1676</v>
      </c>
      <c r="C12" s="204"/>
      <c r="D12" s="204"/>
      <c r="E12" s="204"/>
      <c r="F12" s="204"/>
      <c r="G12" s="204"/>
      <c r="H12" s="205"/>
      <c r="J12" s="191" t="s">
        <v>1678</v>
      </c>
      <c r="K12" s="192"/>
      <c r="L12" s="192"/>
      <c r="M12" s="192"/>
      <c r="N12" s="192"/>
      <c r="O12" s="192"/>
      <c r="P12" s="192"/>
      <c r="Q12" s="193"/>
    </row>
    <row r="13" spans="2:17" ht="29.25" customHeight="1" x14ac:dyDescent="0.25">
      <c r="B13" s="206"/>
      <c r="C13" s="207"/>
      <c r="D13" s="207"/>
      <c r="E13" s="207"/>
      <c r="F13" s="207"/>
      <c r="G13" s="207"/>
      <c r="H13" s="208"/>
      <c r="J13" s="120"/>
      <c r="K13" s="121"/>
      <c r="L13" s="121"/>
      <c r="M13" s="121"/>
      <c r="N13" s="121"/>
      <c r="O13" s="121"/>
      <c r="P13" s="121"/>
      <c r="Q13" s="122"/>
    </row>
    <row r="14" spans="2:17" ht="31.5" customHeight="1" x14ac:dyDescent="0.3">
      <c r="B14" s="188" t="s">
        <v>1677</v>
      </c>
      <c r="C14" s="189"/>
      <c r="D14" s="189"/>
      <c r="E14" s="189"/>
      <c r="F14" s="189"/>
      <c r="G14" s="189"/>
      <c r="H14" s="190"/>
      <c r="J14" s="194" t="s">
        <v>1557</v>
      </c>
      <c r="K14" s="195"/>
      <c r="L14" s="195"/>
      <c r="M14" s="195"/>
      <c r="N14" s="195"/>
      <c r="O14" s="195"/>
      <c r="P14" s="195"/>
      <c r="Q14" s="196"/>
    </row>
    <row r="15" spans="2:17" x14ac:dyDescent="0.25">
      <c r="B15" s="181" t="s">
        <v>11065</v>
      </c>
      <c r="C15" s="182"/>
      <c r="D15" s="182"/>
      <c r="E15" s="182"/>
      <c r="F15" s="182"/>
      <c r="G15" s="182"/>
      <c r="H15" s="183"/>
      <c r="J15" s="79"/>
      <c r="K15" s="201" t="s">
        <v>1555</v>
      </c>
      <c r="L15" s="201"/>
      <c r="M15" s="201"/>
      <c r="N15" s="197" t="s">
        <v>1554</v>
      </c>
      <c r="O15" s="197"/>
      <c r="P15" s="197"/>
      <c r="Q15" s="198"/>
    </row>
    <row r="16" spans="2:17" ht="15" customHeight="1" x14ac:dyDescent="0.25">
      <c r="B16" s="184"/>
      <c r="C16" s="185"/>
      <c r="D16" s="185"/>
      <c r="E16" s="185"/>
      <c r="F16" s="185"/>
      <c r="G16" s="185"/>
      <c r="H16" s="186"/>
      <c r="J16" s="80"/>
      <c r="K16" s="202"/>
      <c r="L16" s="202"/>
      <c r="M16" s="202"/>
      <c r="N16" s="199"/>
      <c r="O16" s="199"/>
      <c r="P16" s="199"/>
      <c r="Q16" s="200"/>
    </row>
    <row r="25" spans="8:8" x14ac:dyDescent="0.25">
      <c r="H25" s="69"/>
    </row>
    <row r="33" spans="7:7" ht="15.75" x14ac:dyDescent="0.25">
      <c r="G33" s="78"/>
    </row>
    <row r="87" spans="1:3" hidden="1" x14ac:dyDescent="0.25"/>
    <row r="88" spans="1:3" hidden="1" x14ac:dyDescent="0.25"/>
    <row r="89" spans="1:3" hidden="1" x14ac:dyDescent="0.25">
      <c r="A89" t="s">
        <v>1473</v>
      </c>
      <c r="B89" t="s">
        <v>1474</v>
      </c>
      <c r="C89" t="s">
        <v>94</v>
      </c>
    </row>
    <row r="90" spans="1:3" hidden="1" x14ac:dyDescent="0.25">
      <c r="A90" s="20" t="str">
        <f>IFERROR(IF(E8="","no code",IF(MID(E8,4,2)="KL","good",IF(AND(MID(E8,4,1)&lt;&gt;"B",MID(E8,4,1)&lt;&gt;"N"),"Invalid Code",(MID(E8,7,8)-952001)/236))),"Invalid Code")</f>
        <v>no code</v>
      </c>
      <c r="B90" s="20">
        <f ca="1">TODAY()</f>
        <v>43502</v>
      </c>
      <c r="C90" t="str">
        <f>IF(A90="no code","no code",IF(A90="Invalid Code","Invalid Code",IF(A90="good","active",IF(A90&gt;DATE(YEAR(B90)+2,MONTH(B90),DAY(B90)),"invalid code",IF(A90=B90,"onedayleft",IF(B90&gt;A90,"expired",IF(A90="good","active","active")))))))</f>
        <v>no code</v>
      </c>
    </row>
    <row r="91" spans="1:3" hidden="1" x14ac:dyDescent="0.25"/>
    <row r="92" spans="1:3" hidden="1" x14ac:dyDescent="0.25"/>
    <row r="93" spans="1:3" hidden="1" x14ac:dyDescent="0.25">
      <c r="A93" s="72" t="s">
        <v>1677</v>
      </c>
    </row>
    <row r="94" spans="1:3" hidden="1" x14ac:dyDescent="0.25"/>
  </sheetData>
  <sheetProtection algorithmName="SHA-512" hashValue="KVGEnFJBcuxpnwC2QWCv8RyPk4eYWag1MaHDyz4M0iwvgLoU5UBAaZN3Ljg/v111xy/wYs8vMS+uQQbmQnVeww==" saltValue="6gXrR+Rk0T63AW4vlJuiww==" spinCount="100000" sheet="1" objects="1" scenarios="1"/>
  <mergeCells count="12">
    <mergeCell ref="J3:Q4"/>
    <mergeCell ref="B15:H16"/>
    <mergeCell ref="C8:D8"/>
    <mergeCell ref="B14:H14"/>
    <mergeCell ref="J12:Q12"/>
    <mergeCell ref="J14:Q14"/>
    <mergeCell ref="N15:Q16"/>
    <mergeCell ref="K15:M16"/>
    <mergeCell ref="B12:H13"/>
    <mergeCell ref="G4:G5"/>
    <mergeCell ref="J9:Q11"/>
    <mergeCell ref="J6:Q7"/>
  </mergeCells>
  <conditionalFormatting sqref="E9">
    <cfRule type="expression" dxfId="12" priority="4">
      <formula>$C$90="onedayleft"</formula>
    </cfRule>
    <cfRule type="expression" dxfId="11" priority="8">
      <formula>$C$90="invalid code"</formula>
    </cfRule>
    <cfRule type="expression" dxfId="10" priority="9">
      <formula>$C$90="expired"</formula>
    </cfRule>
    <cfRule type="expression" dxfId="9" priority="10">
      <formula>$C$90="active"</formula>
    </cfRule>
  </conditionalFormatting>
  <conditionalFormatting sqref="E9 G8:G9">
    <cfRule type="expression" dxfId="8" priority="7">
      <formula>$E$8=""</formula>
    </cfRule>
  </conditionalFormatting>
  <conditionalFormatting sqref="G8:G9">
    <cfRule type="expression" dxfId="7" priority="1">
      <formula>A$90="good"</formula>
    </cfRule>
    <cfRule type="expression" dxfId="6" priority="5">
      <formula>$C$90="onedayleft"</formula>
    </cfRule>
    <cfRule type="expression" dxfId="5" priority="6">
      <formula>$C$90="Invalid Code"</formula>
    </cfRule>
  </conditionalFormatting>
  <hyperlinks>
    <hyperlink ref="B14:G14" r:id="rId1" display="http://www.cryptosheet.net/activation" xr:uid="{70900140-316D-43F4-A6CE-37A9805C2165}"/>
    <hyperlink ref="A93" r:id="rId2" xr:uid="{CD1AFF66-704B-4034-8D3F-8D5BC7E46E27}"/>
    <hyperlink ref="N15" r:id="rId3" xr:uid="{7A37833B-C690-44A0-82C0-7899469F7FB6}"/>
    <hyperlink ref="J6:Q6" r:id="rId4" display="CRYPTOSHEET User Guide" xr:uid="{FE431C78-2B35-4BCC-918B-9C6F0FEB5D6B}"/>
    <hyperlink ref="J12:Q12" r:id="rId5" display="http://www.cryptosheet.net/fresh" xr:uid="{D05C3A32-10C9-4247-A5B8-E911C576D112}"/>
    <hyperlink ref="B14:H14" r:id="rId6" display="http://www.cryptosheet.net/activate" xr:uid="{2ACABBC6-F86B-47CD-AC8F-C93B5DA005D3}"/>
  </hyperlinks>
  <pageMargins left="0.7" right="0.7" top="0.75" bottom="0.75" header="0.3" footer="0.3"/>
  <pageSetup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F168-F953-4349-8E87-0CC733CEE769}">
  <dimension ref="BL133:CI4026"/>
  <sheetViews>
    <sheetView topLeftCell="CJ1" zoomScaleNormal="100" workbookViewId="0">
      <selection activeCell="CL112" sqref="CL112"/>
    </sheetView>
  </sheetViews>
  <sheetFormatPr defaultRowHeight="15" x14ac:dyDescent="0.25"/>
  <cols>
    <col min="63" max="63" width="9.140625" customWidth="1"/>
    <col min="64" max="64" width="42.42578125" bestFit="1" customWidth="1"/>
    <col min="65" max="65" width="20.7109375" bestFit="1" customWidth="1"/>
    <col min="66" max="66" width="41" bestFit="1" customWidth="1"/>
    <col min="67" max="67" width="46.42578125" bestFit="1" customWidth="1"/>
    <col min="68" max="68" width="48" bestFit="1" customWidth="1"/>
    <col min="69" max="69" width="34" bestFit="1" customWidth="1"/>
    <col min="70" max="70" width="63.5703125" bestFit="1" customWidth="1"/>
    <col min="71" max="71" width="24" bestFit="1" customWidth="1"/>
    <col min="72" max="72" width="48" bestFit="1" customWidth="1"/>
    <col min="73" max="73" width="24" bestFit="1" customWidth="1"/>
    <col min="74" max="74" width="22.28515625" bestFit="1" customWidth="1"/>
    <col min="75" max="75" width="9.140625" customWidth="1"/>
    <col min="77" max="77" width="18.28515625" hidden="1" customWidth="1"/>
    <col min="78" max="78" width="43.7109375" hidden="1" customWidth="1"/>
    <col min="79" max="79" width="44" hidden="1" customWidth="1"/>
    <col min="80" max="80" width="26.5703125" hidden="1" customWidth="1"/>
    <col min="81" max="81" width="20.5703125" hidden="1" customWidth="1"/>
    <col min="82" max="82" width="15.7109375" hidden="1" customWidth="1"/>
    <col min="83" max="83" width="30.5703125" hidden="1" customWidth="1"/>
    <col min="84" max="84" width="20.42578125" hidden="1" customWidth="1"/>
    <col min="85" max="85" width="40.7109375" hidden="1" customWidth="1"/>
    <col min="86" max="86" width="40.5703125" hidden="1" customWidth="1"/>
    <col min="87" max="87" width="26.42578125" hidden="1" customWidth="1"/>
  </cols>
  <sheetData>
    <row r="133" spans="64:87" x14ac:dyDescent="0.25">
      <c r="BL133">
        <f>VLOOKUP("btc",zooks[],5,FALSE)</f>
        <v>3474.3957512435099</v>
      </c>
    </row>
    <row r="140" spans="64:87" x14ac:dyDescent="0.25">
      <c r="BY140" t="s">
        <v>9573</v>
      </c>
      <c r="BZ140" t="s">
        <v>3587</v>
      </c>
      <c r="CA140" t="s">
        <v>9574</v>
      </c>
      <c r="CB140" t="s">
        <v>9575</v>
      </c>
      <c r="CC140" t="s">
        <v>9576</v>
      </c>
      <c r="CD140" t="s">
        <v>9577</v>
      </c>
      <c r="CE140" t="s">
        <v>9578</v>
      </c>
      <c r="CF140" t="s">
        <v>9579</v>
      </c>
      <c r="CG140" t="s">
        <v>9580</v>
      </c>
      <c r="CH140" t="s">
        <v>9581</v>
      </c>
      <c r="CI140" t="s">
        <v>9582</v>
      </c>
    </row>
    <row r="141" spans="64:87" x14ac:dyDescent="0.25">
      <c r="BY141" t="s">
        <v>3588</v>
      </c>
      <c r="BZ141" t="s">
        <v>26</v>
      </c>
      <c r="CA141" t="s">
        <v>27</v>
      </c>
      <c r="CB141">
        <v>60850070490.748001</v>
      </c>
      <c r="CC141">
        <v>3474.3957512435099</v>
      </c>
      <c r="CD141">
        <v>1</v>
      </c>
      <c r="CE141">
        <v>0.88756152011238598</v>
      </c>
      <c r="CF141">
        <v>3031.3616514194464</v>
      </c>
      <c r="CG141">
        <v>4396087060.0883904</v>
      </c>
      <c r="CH141">
        <v>3835524414.708281</v>
      </c>
      <c r="CI141">
        <v>53090834602.190788</v>
      </c>
    </row>
    <row r="142" spans="64:87" x14ac:dyDescent="0.25">
      <c r="BY142" t="s">
        <v>3590</v>
      </c>
      <c r="BZ142" t="s">
        <v>31</v>
      </c>
      <c r="CA142" t="s">
        <v>30</v>
      </c>
      <c r="CB142">
        <v>12645500593.3099</v>
      </c>
      <c r="CC142">
        <v>0.30720515987583902</v>
      </c>
      <c r="CD142">
        <v>2</v>
      </c>
      <c r="CE142">
        <v>-1.0678258455913101</v>
      </c>
      <c r="CF142">
        <v>0.26803220111943143</v>
      </c>
      <c r="CG142">
        <v>615744624.67647696</v>
      </c>
      <c r="CH142">
        <v>537228564.60548091</v>
      </c>
      <c r="CI142">
        <v>11033022230.654587</v>
      </c>
    </row>
    <row r="143" spans="64:87" x14ac:dyDescent="0.25">
      <c r="BY143" t="s">
        <v>3589</v>
      </c>
      <c r="BZ143" t="s">
        <v>28</v>
      </c>
      <c r="CA143" t="s">
        <v>29</v>
      </c>
      <c r="CB143">
        <v>11209876998.712999</v>
      </c>
      <c r="CC143">
        <v>107.06158550241101</v>
      </c>
      <c r="CD143">
        <v>3</v>
      </c>
      <c r="CE143">
        <v>0.28481047488029698</v>
      </c>
      <c r="CF143">
        <v>93.409734488656611</v>
      </c>
      <c r="CG143">
        <v>2104503498.4061</v>
      </c>
      <c r="CH143">
        <v>1836149839.3103454</v>
      </c>
      <c r="CI143">
        <v>9780460743.0991154</v>
      </c>
    </row>
    <row r="144" spans="64:87" x14ac:dyDescent="0.25">
      <c r="BY144" t="s">
        <v>45</v>
      </c>
      <c r="BZ144" t="s">
        <v>45</v>
      </c>
      <c r="CA144" t="s">
        <v>44</v>
      </c>
      <c r="CB144">
        <v>2407525540.1711001</v>
      </c>
      <c r="CC144">
        <v>2.33894124520925</v>
      </c>
      <c r="CD144">
        <v>4</v>
      </c>
      <c r="CE144">
        <v>1.30690393287646</v>
      </c>
      <c r="CF144">
        <v>2.0406934912676387</v>
      </c>
      <c r="CG144">
        <v>736301783.954036</v>
      </c>
      <c r="CH144">
        <v>642412998.27492142</v>
      </c>
      <c r="CI144">
        <v>2100532328.4417236</v>
      </c>
    </row>
    <row r="145" spans="77:87" x14ac:dyDescent="0.25">
      <c r="BY145" t="s">
        <v>3849</v>
      </c>
      <c r="BZ145" t="s">
        <v>54</v>
      </c>
      <c r="CA145" t="s">
        <v>55</v>
      </c>
      <c r="CB145">
        <v>2056521988.4598601</v>
      </c>
      <c r="CC145">
        <v>0.99947145083947897</v>
      </c>
      <c r="CD145">
        <v>5</v>
      </c>
      <c r="CE145">
        <v>-2.4721796107009399E-2</v>
      </c>
      <c r="CF145">
        <v>0.87202484825713411</v>
      </c>
      <c r="CG145">
        <v>4547158519.19802</v>
      </c>
      <c r="CH145">
        <v>3967332147.7810054</v>
      </c>
      <c r="CI145">
        <v>1794286643.6233904</v>
      </c>
    </row>
    <row r="146" spans="77:87" x14ac:dyDescent="0.25">
      <c r="BY146" t="s">
        <v>3592</v>
      </c>
      <c r="BZ146" t="s">
        <v>937</v>
      </c>
      <c r="CA146" t="s">
        <v>938</v>
      </c>
      <c r="CB146">
        <v>2038372808.4690199</v>
      </c>
      <c r="CC146">
        <v>115.79317949044299</v>
      </c>
      <c r="CD146">
        <v>6</v>
      </c>
      <c r="CE146">
        <v>1.23722064118024</v>
      </c>
      <c r="CF146">
        <v>101.0279280008987</v>
      </c>
      <c r="CG146">
        <v>212279909.68060699</v>
      </c>
      <c r="CH146">
        <v>185211249.27759415</v>
      </c>
      <c r="CI146">
        <v>1778451738.1699021</v>
      </c>
    </row>
    <row r="147" spans="77:87" x14ac:dyDescent="0.25">
      <c r="BY147" t="s">
        <v>3594</v>
      </c>
      <c r="BZ147" t="s">
        <v>32</v>
      </c>
      <c r="CA147" t="s">
        <v>33</v>
      </c>
      <c r="CB147">
        <v>1992769795.43045</v>
      </c>
      <c r="CC147">
        <v>33.0460432714207</v>
      </c>
      <c r="CD147">
        <v>7</v>
      </c>
      <c r="CE147">
        <v>5.1538304576930702</v>
      </c>
      <c r="CF147">
        <v>28.832210109708775</v>
      </c>
      <c r="CG147">
        <v>769742223.87699401</v>
      </c>
      <c r="CH147">
        <v>671589313.94154334</v>
      </c>
      <c r="CI147">
        <v>1738663747.7359324</v>
      </c>
    </row>
    <row r="148" spans="77:87" x14ac:dyDescent="0.25">
      <c r="BY148" t="s">
        <v>3595</v>
      </c>
      <c r="BZ148" t="s">
        <v>1104</v>
      </c>
      <c r="CA148" t="s">
        <v>1105</v>
      </c>
      <c r="CB148">
        <v>1711879131.4567399</v>
      </c>
      <c r="CC148">
        <v>2.6124849999363001E-2</v>
      </c>
      <c r="CD148">
        <v>8</v>
      </c>
      <c r="CE148">
        <v>1.46013047473633</v>
      </c>
      <c r="CF148">
        <v>2.2793565876544238E-2</v>
      </c>
      <c r="CG148">
        <v>193779078.49630401</v>
      </c>
      <c r="CH148">
        <v>169069533.08092639</v>
      </c>
      <c r="CI148">
        <v>1493590575.888166</v>
      </c>
    </row>
    <row r="149" spans="77:87" x14ac:dyDescent="0.25">
      <c r="BY149" t="s">
        <v>3593</v>
      </c>
      <c r="BZ149" t="s">
        <v>72</v>
      </c>
      <c r="CA149" t="s">
        <v>1541</v>
      </c>
      <c r="CB149">
        <v>1564494849.41399</v>
      </c>
      <c r="CC149">
        <v>8.1632022871354501E-2</v>
      </c>
      <c r="CD149">
        <v>9</v>
      </c>
      <c r="CE149">
        <v>-0.57748268347568099</v>
      </c>
      <c r="CF149">
        <v>7.1222797106936644E-2</v>
      </c>
      <c r="CG149">
        <v>133659933.53833801</v>
      </c>
      <c r="CH149">
        <v>116616420.77313043</v>
      </c>
      <c r="CI149">
        <v>1364999853.1858151</v>
      </c>
    </row>
    <row r="150" spans="77:87" x14ac:dyDescent="0.25">
      <c r="BY150" t="s">
        <v>3597</v>
      </c>
      <c r="BZ150" t="s">
        <v>1098</v>
      </c>
      <c r="CA150" t="s">
        <v>1099</v>
      </c>
      <c r="CB150">
        <v>1203631147.3667099</v>
      </c>
      <c r="CC150">
        <v>3.8684319313677898E-2</v>
      </c>
      <c r="CD150">
        <v>10</v>
      </c>
      <c r="CE150">
        <v>1.1960918846564901</v>
      </c>
      <c r="CF150">
        <v>3.3751527020713594E-2</v>
      </c>
      <c r="CG150">
        <v>32576807.980951</v>
      </c>
      <c r="CH150">
        <v>28422808.888068028</v>
      </c>
      <c r="CI150">
        <v>1050151325.2413918</v>
      </c>
    </row>
    <row r="151" spans="77:87" x14ac:dyDescent="0.25">
      <c r="BY151" t="s">
        <v>3769</v>
      </c>
      <c r="BZ151" t="s">
        <v>3770</v>
      </c>
      <c r="CA151" t="s">
        <v>3114</v>
      </c>
      <c r="CB151">
        <v>1130027152.8132701</v>
      </c>
      <c r="CC151">
        <v>64.163007988557794</v>
      </c>
      <c r="CD151">
        <v>11</v>
      </c>
      <c r="CE151">
        <v>-3.3030839653734399E-2</v>
      </c>
      <c r="CF151">
        <v>55.981326187904862</v>
      </c>
      <c r="CG151">
        <v>73616815.951962903</v>
      </c>
      <c r="CH151">
        <v>64229641.282664336</v>
      </c>
      <c r="CI151">
        <v>985932870.44943929</v>
      </c>
    </row>
    <row r="152" spans="77:87" x14ac:dyDescent="0.25">
      <c r="BY152" t="s">
        <v>3598</v>
      </c>
      <c r="BZ152" t="s">
        <v>3599</v>
      </c>
      <c r="CA152" t="s">
        <v>942</v>
      </c>
      <c r="CB152">
        <v>952092980.14865899</v>
      </c>
      <c r="CC152">
        <v>6.5916289583348497</v>
      </c>
      <c r="CD152">
        <v>12</v>
      </c>
      <c r="CE152">
        <v>5.8128806779756799</v>
      </c>
      <c r="CF152">
        <v>5.7511039833417428</v>
      </c>
      <c r="CG152">
        <v>64695840.148204602</v>
      </c>
      <c r="CH152">
        <v>56446214.787546471</v>
      </c>
      <c r="CI152">
        <v>830687795.87798333</v>
      </c>
    </row>
    <row r="153" spans="77:87" x14ac:dyDescent="0.25">
      <c r="BY153" t="s">
        <v>3591</v>
      </c>
      <c r="BZ153" t="s">
        <v>42</v>
      </c>
      <c r="CA153" t="s">
        <v>43</v>
      </c>
      <c r="CB153">
        <v>722989728.65506101</v>
      </c>
      <c r="CC153">
        <v>43.126168504951899</v>
      </c>
      <c r="CD153">
        <v>13</v>
      </c>
      <c r="CE153">
        <v>1.45028121004412</v>
      </c>
      <c r="CF153">
        <v>37.62697825421148</v>
      </c>
      <c r="CG153">
        <v>42280268.834532999</v>
      </c>
      <c r="CH153">
        <v>36888942.634366378</v>
      </c>
      <c r="CI153">
        <v>630798416.39533985</v>
      </c>
    </row>
    <row r="154" spans="77:87" x14ac:dyDescent="0.25">
      <c r="BY154" t="s">
        <v>3601</v>
      </c>
      <c r="BZ154" t="s">
        <v>40</v>
      </c>
      <c r="CA154" t="s">
        <v>41</v>
      </c>
      <c r="CB154">
        <v>715530949.20079303</v>
      </c>
      <c r="CC154">
        <v>0.257417424390258</v>
      </c>
      <c r="CD154">
        <v>14</v>
      </c>
      <c r="CE154">
        <v>0.20503662660296801</v>
      </c>
      <c r="CF154">
        <v>0.22459309893655874</v>
      </c>
      <c r="CG154">
        <v>6657162.1144297104</v>
      </c>
      <c r="CH154">
        <v>5808280.7445703233</v>
      </c>
      <c r="CI154">
        <v>624290735.74440336</v>
      </c>
    </row>
    <row r="155" spans="77:87" x14ac:dyDescent="0.25">
      <c r="BY155" t="s">
        <v>36</v>
      </c>
      <c r="BZ155" t="s">
        <v>36</v>
      </c>
      <c r="CA155" t="s">
        <v>37</v>
      </c>
      <c r="CB155">
        <v>568008792.39997399</v>
      </c>
      <c r="CC155">
        <v>65.965402704482401</v>
      </c>
      <c r="CD155">
        <v>15</v>
      </c>
      <c r="CE155">
        <v>-1.99987773625998</v>
      </c>
      <c r="CF155">
        <v>57.55389034402306</v>
      </c>
      <c r="CG155">
        <v>405987856.540021</v>
      </c>
      <c r="CH155">
        <v>354218721.00117695</v>
      </c>
      <c r="CI155">
        <v>495579719.24588394</v>
      </c>
    </row>
    <row r="156" spans="77:87" x14ac:dyDescent="0.25">
      <c r="BY156" t="s">
        <v>940</v>
      </c>
      <c r="BZ156" t="s">
        <v>940</v>
      </c>
      <c r="CA156" t="s">
        <v>939</v>
      </c>
      <c r="CB156">
        <v>454063592.65138799</v>
      </c>
      <c r="CC156">
        <v>6.9852084621238104</v>
      </c>
      <c r="CD156">
        <v>16</v>
      </c>
      <c r="CE156">
        <v>1.03654733471008</v>
      </c>
      <c r="CF156">
        <v>6.0944965902845576</v>
      </c>
      <c r="CG156">
        <v>103829216.58006001</v>
      </c>
      <c r="CH156">
        <v>90589537.857070282</v>
      </c>
      <c r="CI156">
        <v>396164127.69803911</v>
      </c>
    </row>
    <row r="157" spans="77:87" x14ac:dyDescent="0.25">
      <c r="BY157" t="s">
        <v>3600</v>
      </c>
      <c r="BZ157" t="s">
        <v>34</v>
      </c>
      <c r="CA157" t="s">
        <v>35</v>
      </c>
      <c r="CB157">
        <v>422244869.52708399</v>
      </c>
      <c r="CC157">
        <v>3.9113300799764201</v>
      </c>
      <c r="CD157">
        <v>17</v>
      </c>
      <c r="CE157">
        <v>-0.73690602951528394</v>
      </c>
      <c r="CF157">
        <v>3.4125807361583087</v>
      </c>
      <c r="CG157">
        <v>249988064.47033</v>
      </c>
      <c r="CH157">
        <v>218111086.41746044</v>
      </c>
      <c r="CI157">
        <v>368402737.23420757</v>
      </c>
    </row>
    <row r="158" spans="77:87" x14ac:dyDescent="0.25">
      <c r="BY158" t="s">
        <v>3614</v>
      </c>
      <c r="BZ158" t="s">
        <v>38</v>
      </c>
      <c r="CA158" t="s">
        <v>39</v>
      </c>
      <c r="CB158">
        <v>370198806.71156502</v>
      </c>
      <c r="CC158">
        <v>4.1124011963326497E-2</v>
      </c>
      <c r="CD158">
        <v>18</v>
      </c>
      <c r="CE158">
        <v>1.18235015517328</v>
      </c>
      <c r="CF158">
        <v>3.5880124701834902E-2</v>
      </c>
      <c r="CG158">
        <v>19687285.971582301</v>
      </c>
      <c r="CH158">
        <v>17176881.388201963</v>
      </c>
      <c r="CI158">
        <v>322993276.07254666</v>
      </c>
    </row>
    <row r="159" spans="77:87" x14ac:dyDescent="0.25">
      <c r="BY159" t="s">
        <v>3604</v>
      </c>
      <c r="BZ159" t="s">
        <v>2150</v>
      </c>
      <c r="CA159" t="s">
        <v>2151</v>
      </c>
      <c r="CB159">
        <v>325342312.570243</v>
      </c>
      <c r="CC159">
        <v>0.54443254747312197</v>
      </c>
      <c r="CD159">
        <v>19</v>
      </c>
      <c r="CE159">
        <v>1.3032324007675999</v>
      </c>
      <c r="CF159">
        <v>0.47500977561463453</v>
      </c>
      <c r="CG159">
        <v>14655856.143672699</v>
      </c>
      <c r="CH159">
        <v>12787029.303368425</v>
      </c>
      <c r="CI159">
        <v>283856612.92516118</v>
      </c>
    </row>
    <row r="160" spans="77:87" x14ac:dyDescent="0.25">
      <c r="BY160" t="s">
        <v>3762</v>
      </c>
      <c r="BZ160" t="s">
        <v>3115</v>
      </c>
      <c r="CA160" t="s">
        <v>3116</v>
      </c>
      <c r="CB160">
        <v>310884828.11577702</v>
      </c>
      <c r="CC160">
        <v>1.00954920422502</v>
      </c>
      <c r="CD160">
        <v>20</v>
      </c>
      <c r="CE160">
        <v>0.26002247747791202</v>
      </c>
      <c r="CF160">
        <v>0.88081754699747128</v>
      </c>
      <c r="CG160">
        <v>129096532.18821</v>
      </c>
      <c r="CH160">
        <v>112634916.98276263</v>
      </c>
      <c r="CI160">
        <v>271242660.14342195</v>
      </c>
    </row>
    <row r="161" spans="77:87" x14ac:dyDescent="0.25">
      <c r="BY161" t="s">
        <v>3658</v>
      </c>
      <c r="BZ161" t="s">
        <v>1166</v>
      </c>
      <c r="CA161" t="s">
        <v>2395</v>
      </c>
      <c r="CB161">
        <v>295525320.63640797</v>
      </c>
      <c r="CC161">
        <v>0.37773170191340899</v>
      </c>
      <c r="CD161">
        <v>21</v>
      </c>
      <c r="CE161">
        <v>0.80305613755060301</v>
      </c>
      <c r="CF161">
        <v>0.3295656216756227</v>
      </c>
      <c r="CG161">
        <v>2972220.5918053901</v>
      </c>
      <c r="CH161">
        <v>2593220.8552619186</v>
      </c>
      <c r="CI161">
        <v>257841704.90077716</v>
      </c>
    </row>
    <row r="162" spans="77:87" x14ac:dyDescent="0.25">
      <c r="BY162" t="s">
        <v>3596</v>
      </c>
      <c r="BZ162" t="s">
        <v>50</v>
      </c>
      <c r="CA162" t="s">
        <v>51</v>
      </c>
      <c r="CB162">
        <v>278918787.77569097</v>
      </c>
      <c r="CC162">
        <v>48.0771188158378</v>
      </c>
      <c r="CD162">
        <v>22</v>
      </c>
      <c r="CE162">
        <v>-0.87159067654560696</v>
      </c>
      <c r="CF162">
        <v>41.946613087155079</v>
      </c>
      <c r="CG162">
        <v>613707190.95860803</v>
      </c>
      <c r="CH162">
        <v>535450932.21071237</v>
      </c>
      <c r="CI162">
        <v>243352737.47126162</v>
      </c>
    </row>
    <row r="163" spans="77:87" x14ac:dyDescent="0.25">
      <c r="BY163" t="s">
        <v>52</v>
      </c>
      <c r="BZ163" t="s">
        <v>52</v>
      </c>
      <c r="CA163" t="s">
        <v>53</v>
      </c>
      <c r="CB163">
        <v>272401957.53408402</v>
      </c>
      <c r="CC163">
        <v>2.7246149635772099</v>
      </c>
      <c r="CD163">
        <v>23</v>
      </c>
      <c r="CE163">
        <v>-2.62003240035973</v>
      </c>
      <c r="CF163">
        <v>2.3771884111116268</v>
      </c>
      <c r="CG163">
        <v>12521601.717709299</v>
      </c>
      <c r="CH163">
        <v>10924922.19627732</v>
      </c>
      <c r="CI163">
        <v>237666894.32108295</v>
      </c>
    </row>
    <row r="164" spans="77:87" x14ac:dyDescent="0.25">
      <c r="BY164" t="s">
        <v>4144</v>
      </c>
      <c r="BZ164" t="s">
        <v>1415</v>
      </c>
      <c r="CA164" t="s">
        <v>1416</v>
      </c>
      <c r="CB164">
        <v>270997375.05640501</v>
      </c>
      <c r="CC164">
        <v>372.07843892294699</v>
      </c>
      <c r="CD164">
        <v>24</v>
      </c>
      <c r="CE164">
        <v>1.7101511354635599</v>
      </c>
      <c r="CF164">
        <v>324.63322886212649</v>
      </c>
      <c r="CG164">
        <v>342010.32398166403</v>
      </c>
      <c r="CH164">
        <v>298399.21952946624</v>
      </c>
      <c r="CI164">
        <v>236441415.77346268</v>
      </c>
    </row>
    <row r="165" spans="77:87" x14ac:dyDescent="0.25">
      <c r="BY165" t="s">
        <v>3602</v>
      </c>
      <c r="BZ165" t="s">
        <v>63</v>
      </c>
      <c r="CA165" t="s">
        <v>64</v>
      </c>
      <c r="CB165">
        <v>225977153.373557</v>
      </c>
      <c r="CC165">
        <v>1.91369284673922E-3</v>
      </c>
      <c r="CD165">
        <v>25</v>
      </c>
      <c r="CE165">
        <v>-0.439942530048616</v>
      </c>
      <c r="CF165">
        <v>1.6696702170801159E-3</v>
      </c>
      <c r="CG165">
        <v>28446547.5980982</v>
      </c>
      <c r="CH165">
        <v>24819214.527674317</v>
      </c>
      <c r="CI165">
        <v>197161902.63828135</v>
      </c>
    </row>
    <row r="166" spans="77:87" x14ac:dyDescent="0.25">
      <c r="BY166" t="s">
        <v>3646</v>
      </c>
      <c r="BZ166" t="s">
        <v>3647</v>
      </c>
      <c r="CA166" t="s">
        <v>2317</v>
      </c>
      <c r="CB166">
        <v>226735490.10626501</v>
      </c>
      <c r="CC166">
        <v>1.27714877080125E-3</v>
      </c>
      <c r="CD166">
        <v>26</v>
      </c>
      <c r="CE166">
        <v>24.1380453396863</v>
      </c>
      <c r="CF166">
        <v>1.1142944224412999E-3</v>
      </c>
      <c r="CG166">
        <v>18760658.854775399</v>
      </c>
      <c r="CH166">
        <v>16368412.201567577</v>
      </c>
      <c r="CI166">
        <v>197823540.82085484</v>
      </c>
    </row>
    <row r="167" spans="77:87" x14ac:dyDescent="0.25">
      <c r="BY167" t="s">
        <v>3618</v>
      </c>
      <c r="BZ167" t="s">
        <v>1020</v>
      </c>
      <c r="CA167" t="s">
        <v>1021</v>
      </c>
      <c r="CB167">
        <v>215819350.51536101</v>
      </c>
      <c r="CC167">
        <v>3.89190945003584E-3</v>
      </c>
      <c r="CD167">
        <v>27</v>
      </c>
      <c r="CE167">
        <v>1.1558093576142401</v>
      </c>
      <c r="CF167">
        <v>3.3956365084239714E-3</v>
      </c>
      <c r="CG167">
        <v>8488192.5359793808</v>
      </c>
      <c r="CH167">
        <v>7405829.1529465094</v>
      </c>
      <c r="CI167">
        <v>188299361.85374537</v>
      </c>
    </row>
    <row r="168" spans="77:87" x14ac:dyDescent="0.25">
      <c r="BY168" t="s">
        <v>3687</v>
      </c>
      <c r="BZ168" t="s">
        <v>3688</v>
      </c>
      <c r="CA168" t="s">
        <v>9571</v>
      </c>
      <c r="CB168">
        <v>208964949.02798501</v>
      </c>
      <c r="CC168">
        <v>1.0097352678716101</v>
      </c>
      <c r="CD168">
        <v>28</v>
      </c>
      <c r="CE168">
        <v>0.39758885405567501</v>
      </c>
      <c r="CF168">
        <v>0.88097988492422996</v>
      </c>
      <c r="CG168">
        <v>56518996.852925003</v>
      </c>
      <c r="CH168">
        <v>49312033.488221146</v>
      </c>
      <c r="CI168">
        <v>182318992.51763061</v>
      </c>
    </row>
    <row r="169" spans="77:87" x14ac:dyDescent="0.25">
      <c r="BY169" t="s">
        <v>4106</v>
      </c>
      <c r="BZ169" t="s">
        <v>4106</v>
      </c>
      <c r="CA169" t="s">
        <v>4107</v>
      </c>
      <c r="CB169">
        <v>178168695.96088001</v>
      </c>
      <c r="CC169">
        <v>0.59389565320293303</v>
      </c>
      <c r="CD169">
        <v>29</v>
      </c>
      <c r="CE169">
        <v>1.1316108197009001</v>
      </c>
      <c r="CF169">
        <v>0.51816564288041445</v>
      </c>
      <c r="CG169">
        <v>10648835.017072801</v>
      </c>
      <c r="CH169">
        <v>9290959.4687057845</v>
      </c>
      <c r="CI169">
        <v>155449692.86412445</v>
      </c>
    </row>
    <row r="170" spans="77:87" x14ac:dyDescent="0.25">
      <c r="BY170" t="s">
        <v>3629</v>
      </c>
      <c r="BZ170" t="s">
        <v>1269</v>
      </c>
      <c r="CA170" t="s">
        <v>1349</v>
      </c>
      <c r="CB170">
        <v>172822629.59752399</v>
      </c>
      <c r="CC170">
        <v>9.8679749410769002</v>
      </c>
      <c r="CD170">
        <v>30</v>
      </c>
      <c r="CE170">
        <v>0.89148667452761499</v>
      </c>
      <c r="CF170">
        <v>8.6096699844404245</v>
      </c>
      <c r="CG170">
        <v>246486154.94303</v>
      </c>
      <c r="CH170">
        <v>215055719.38162458</v>
      </c>
      <c r="CI170">
        <v>150785324.80702537</v>
      </c>
    </row>
    <row r="171" spans="77:87" x14ac:dyDescent="0.25">
      <c r="BY171" t="s">
        <v>3616</v>
      </c>
      <c r="BZ171" t="s">
        <v>1906</v>
      </c>
      <c r="CA171" t="s">
        <v>1907</v>
      </c>
      <c r="CB171">
        <v>171992092.827654</v>
      </c>
      <c r="CC171">
        <v>1.8218802181982099E-2</v>
      </c>
      <c r="CD171">
        <v>31</v>
      </c>
      <c r="CE171">
        <v>-2.08231418845003</v>
      </c>
      <c r="CF171">
        <v>1.589564984054884E-2</v>
      </c>
      <c r="CG171">
        <v>14056049.754713301</v>
      </c>
      <c r="CH171">
        <v>12263706.626290794</v>
      </c>
      <c r="CI171">
        <v>150060693.10282859</v>
      </c>
    </row>
    <row r="172" spans="77:87" x14ac:dyDescent="0.25">
      <c r="BY172" t="s">
        <v>3611</v>
      </c>
      <c r="BZ172" t="s">
        <v>927</v>
      </c>
      <c r="CA172" t="s">
        <v>3612</v>
      </c>
      <c r="CB172">
        <v>152720759.581505</v>
      </c>
      <c r="CC172">
        <v>1.08938633177737</v>
      </c>
      <c r="CD172">
        <v>32</v>
      </c>
      <c r="CE172">
        <v>0.54391177389648504</v>
      </c>
      <c r="CF172">
        <v>0.95047432306711088</v>
      </c>
      <c r="CG172">
        <v>35272029.796674803</v>
      </c>
      <c r="CH172">
        <v>30774352.189181626</v>
      </c>
      <c r="CI172">
        <v>133246724.64422904</v>
      </c>
    </row>
    <row r="173" spans="77:87" x14ac:dyDescent="0.25">
      <c r="BY173" t="s">
        <v>3630</v>
      </c>
      <c r="BZ173" t="s">
        <v>1107</v>
      </c>
      <c r="CA173" t="s">
        <v>3631</v>
      </c>
      <c r="CB173">
        <v>152159984.764801</v>
      </c>
      <c r="CC173">
        <v>0.41783827867905299</v>
      </c>
      <c r="CD173">
        <v>33</v>
      </c>
      <c r="CE173">
        <v>3.89646053988591</v>
      </c>
      <c r="CF173">
        <v>0.36455804841157241</v>
      </c>
      <c r="CG173">
        <v>8048801.4253565604</v>
      </c>
      <c r="CH173">
        <v>7022466.5604036478</v>
      </c>
      <c r="CI173">
        <v>132757456.46750222</v>
      </c>
    </row>
    <row r="174" spans="77:87" x14ac:dyDescent="0.25">
      <c r="BY174" t="s">
        <v>830</v>
      </c>
      <c r="BZ174" t="s">
        <v>830</v>
      </c>
      <c r="CA174" t="s">
        <v>831</v>
      </c>
      <c r="CB174">
        <v>150959868.88629901</v>
      </c>
      <c r="CC174">
        <v>1.8584595846848999</v>
      </c>
      <c r="CD174">
        <v>34</v>
      </c>
      <c r="CE174">
        <v>0.71444230791762697</v>
      </c>
      <c r="CF174">
        <v>1.6214799692033903</v>
      </c>
      <c r="CG174">
        <v>178825355.69113401</v>
      </c>
      <c r="CH174">
        <v>156022619.28553483</v>
      </c>
      <c r="CI174">
        <v>131710372.16513154</v>
      </c>
    </row>
    <row r="175" spans="77:87" x14ac:dyDescent="0.25">
      <c r="BY175" t="s">
        <v>3627</v>
      </c>
      <c r="BZ175" t="s">
        <v>73</v>
      </c>
      <c r="CA175" t="s">
        <v>74</v>
      </c>
      <c r="CB175">
        <v>148307099.19384101</v>
      </c>
      <c r="CC175">
        <v>16.037023631143501</v>
      </c>
      <c r="CD175">
        <v>35</v>
      </c>
      <c r="CE175">
        <v>2.4853935643155398</v>
      </c>
      <c r="CF175">
        <v>13.992078599841875</v>
      </c>
      <c r="CG175">
        <v>1102071.5586306199</v>
      </c>
      <c r="CH175">
        <v>961542.00590339547</v>
      </c>
      <c r="CI175">
        <v>129395867.74723764</v>
      </c>
    </row>
    <row r="176" spans="77:87" x14ac:dyDescent="0.25">
      <c r="BY176" t="s">
        <v>3603</v>
      </c>
      <c r="BZ176" t="s">
        <v>945</v>
      </c>
      <c r="CA176" t="s">
        <v>945</v>
      </c>
      <c r="CB176">
        <v>146434849.35973001</v>
      </c>
      <c r="CC176">
        <v>0.250775638608216</v>
      </c>
      <c r="CD176">
        <v>36</v>
      </c>
      <c r="CE176">
        <v>-0.32276860019388198</v>
      </c>
      <c r="CF176">
        <v>0.21879823382672806</v>
      </c>
      <c r="CG176">
        <v>14766166.967145501</v>
      </c>
      <c r="CH176">
        <v>12883273.952496916</v>
      </c>
      <c r="CI176">
        <v>127762355.97847345</v>
      </c>
    </row>
    <row r="177" spans="77:87" x14ac:dyDescent="0.25">
      <c r="BY177" t="s">
        <v>3622</v>
      </c>
      <c r="BZ177" t="s">
        <v>68</v>
      </c>
      <c r="CA177" t="s">
        <v>69</v>
      </c>
      <c r="CB177">
        <v>143120473.850633</v>
      </c>
      <c r="CC177">
        <v>13.0167879376878</v>
      </c>
      <c r="CD177">
        <v>37</v>
      </c>
      <c r="CE177">
        <v>9.1380307445241602</v>
      </c>
      <c r="CF177">
        <v>11.356965240601484</v>
      </c>
      <c r="CG177">
        <v>11163508.7314116</v>
      </c>
      <c r="CH177">
        <v>9740005.0790343862</v>
      </c>
      <c r="CI177">
        <v>124870609.74804345</v>
      </c>
    </row>
    <row r="178" spans="77:87" x14ac:dyDescent="0.25">
      <c r="BY178" t="s">
        <v>3605</v>
      </c>
      <c r="BZ178" t="s">
        <v>70</v>
      </c>
      <c r="CA178" t="s">
        <v>71</v>
      </c>
      <c r="CB178">
        <v>141942646.21465501</v>
      </c>
      <c r="CC178">
        <v>1.0988710799438099</v>
      </c>
      <c r="CD178">
        <v>38</v>
      </c>
      <c r="CE178">
        <v>0.343600512323537</v>
      </c>
      <c r="CF178">
        <v>0.95874963305585548</v>
      </c>
      <c r="CG178">
        <v>2682264.4814841799</v>
      </c>
      <c r="CH178">
        <v>2340238.2083922075</v>
      </c>
      <c r="CI178">
        <v>123842971.62523955</v>
      </c>
    </row>
    <row r="179" spans="77:87" x14ac:dyDescent="0.25">
      <c r="BY179" t="s">
        <v>3613</v>
      </c>
      <c r="BZ179" t="s">
        <v>91</v>
      </c>
      <c r="CA179" t="s">
        <v>92</v>
      </c>
      <c r="CB179">
        <v>140093606.970507</v>
      </c>
      <c r="CC179">
        <v>0.113835759692466</v>
      </c>
      <c r="CD179">
        <v>39</v>
      </c>
      <c r="CE179">
        <v>0.51232179462090399</v>
      </c>
      <c r="CF179">
        <v>9.9320106631040933E-2</v>
      </c>
      <c r="CG179">
        <v>8190514.2853090502</v>
      </c>
      <c r="CH179">
        <v>7146109.0467321556</v>
      </c>
      <c r="CI179">
        <v>122229710.77126983</v>
      </c>
    </row>
    <row r="180" spans="77:87" x14ac:dyDescent="0.25">
      <c r="BY180" t="s">
        <v>3700</v>
      </c>
      <c r="BZ180" t="s">
        <v>1446</v>
      </c>
      <c r="CA180" t="s">
        <v>1612</v>
      </c>
      <c r="CB180">
        <v>133678585.316486</v>
      </c>
      <c r="CC180">
        <v>0.71828214914552602</v>
      </c>
      <c r="CD180">
        <v>40</v>
      </c>
      <c r="CE180">
        <v>2.5963527169450602</v>
      </c>
      <c r="CF180">
        <v>0.62669111917938369</v>
      </c>
      <c r="CG180">
        <v>1526810.87184441</v>
      </c>
      <c r="CH180">
        <v>1332121.1103320424</v>
      </c>
      <c r="CI180">
        <v>116632694.18843967</v>
      </c>
    </row>
    <row r="181" spans="77:87" x14ac:dyDescent="0.25">
      <c r="BY181" t="s">
        <v>3881</v>
      </c>
      <c r="BZ181" t="s">
        <v>3882</v>
      </c>
      <c r="CA181" t="s">
        <v>3883</v>
      </c>
      <c r="CB181">
        <v>124040563.303829</v>
      </c>
      <c r="CC181">
        <v>1.00071969480765</v>
      </c>
      <c r="CD181">
        <v>41</v>
      </c>
      <c r="CE181">
        <v>0.375896033477084</v>
      </c>
      <c r="CF181">
        <v>0.87311392364394769</v>
      </c>
      <c r="CG181">
        <v>72854822.217989504</v>
      </c>
      <c r="CH181">
        <v>63564812.417684823</v>
      </c>
      <c r="CI181">
        <v>108223654.91470461</v>
      </c>
    </row>
    <row r="182" spans="77:87" x14ac:dyDescent="0.25">
      <c r="BY182" t="s">
        <v>3446</v>
      </c>
      <c r="BZ182" t="s">
        <v>4043</v>
      </c>
      <c r="CA182" t="s">
        <v>4044</v>
      </c>
      <c r="CB182">
        <v>123766534.799724</v>
      </c>
      <c r="CC182">
        <v>0.12007832892674</v>
      </c>
      <c r="CD182">
        <v>42</v>
      </c>
      <c r="CE182">
        <v>0.64611375060207199</v>
      </c>
      <c r="CF182">
        <v>0.10476666089197573</v>
      </c>
      <c r="CG182">
        <v>54869011.303986102</v>
      </c>
      <c r="CH182">
        <v>47872444.196569644</v>
      </c>
      <c r="CI182">
        <v>107984568.88127205</v>
      </c>
    </row>
    <row r="183" spans="77:87" x14ac:dyDescent="0.25">
      <c r="BY183" t="s">
        <v>2022</v>
      </c>
      <c r="BZ183" t="s">
        <v>2022</v>
      </c>
      <c r="CA183" t="s">
        <v>1925</v>
      </c>
      <c r="CB183">
        <v>114597755.670985</v>
      </c>
      <c r="CC183">
        <v>0.85985831164042104</v>
      </c>
      <c r="CD183">
        <v>43</v>
      </c>
      <c r="CE183">
        <v>0.89178419561984501</v>
      </c>
      <c r="CF183">
        <v>0.75021433888990474</v>
      </c>
      <c r="CG183">
        <v>1316859.9251240899</v>
      </c>
      <c r="CH183">
        <v>1148941.8486318174</v>
      </c>
      <c r="CI183">
        <v>99984937.454355061</v>
      </c>
    </row>
    <row r="184" spans="77:87" x14ac:dyDescent="0.25">
      <c r="BY184" t="s">
        <v>3660</v>
      </c>
      <c r="BZ184" t="s">
        <v>3661</v>
      </c>
      <c r="CA184" t="s">
        <v>62</v>
      </c>
      <c r="CB184">
        <v>106885080.8247</v>
      </c>
      <c r="CC184">
        <v>5.72564619964733E-4</v>
      </c>
      <c r="CD184">
        <v>44</v>
      </c>
      <c r="CE184">
        <v>0.205761287012138</v>
      </c>
      <c r="CF184">
        <v>4.9955461501455028E-4</v>
      </c>
      <c r="CG184">
        <v>150187.902562881</v>
      </c>
      <c r="CH184">
        <v>131036.84235547786</v>
      </c>
      <c r="CI184">
        <v>93255736.62841925</v>
      </c>
    </row>
    <row r="185" spans="77:87" x14ac:dyDescent="0.25">
      <c r="BY185" t="s">
        <v>3606</v>
      </c>
      <c r="BZ185" t="s">
        <v>46</v>
      </c>
      <c r="CA185" t="s">
        <v>47</v>
      </c>
      <c r="CB185">
        <v>102014355.294341</v>
      </c>
      <c r="CC185">
        <v>3.7932901474982898E-2</v>
      </c>
      <c r="CD185">
        <v>45</v>
      </c>
      <c r="CE185">
        <v>5.5572887393223596</v>
      </c>
      <c r="CF185">
        <v>3.3095925476301948E-2</v>
      </c>
      <c r="CG185">
        <v>6665012.6155827697</v>
      </c>
      <c r="CH185">
        <v>5815130.1969193509</v>
      </c>
      <c r="CI185">
        <v>89006096.793338448</v>
      </c>
    </row>
    <row r="186" spans="77:87" x14ac:dyDescent="0.25">
      <c r="BY186" t="s">
        <v>3811</v>
      </c>
      <c r="BZ186" t="s">
        <v>1916</v>
      </c>
      <c r="CA186" t="s">
        <v>1917</v>
      </c>
      <c r="CB186">
        <v>101089713.745536</v>
      </c>
      <c r="CC186">
        <v>6.0380671508860999E-4</v>
      </c>
      <c r="CD186">
        <v>46</v>
      </c>
      <c r="CE186">
        <v>4.3280534831157702</v>
      </c>
      <c r="CF186">
        <v>5.2681290562080121E-4</v>
      </c>
      <c r="CG186">
        <v>5584188.7272223402</v>
      </c>
      <c r="CH186">
        <v>4872126.485859313</v>
      </c>
      <c r="CI186">
        <v>88199359.98698777</v>
      </c>
    </row>
    <row r="187" spans="77:87" x14ac:dyDescent="0.25">
      <c r="BY187" t="s">
        <v>3628</v>
      </c>
      <c r="BZ187" t="s">
        <v>89</v>
      </c>
      <c r="CA187" t="s">
        <v>90</v>
      </c>
      <c r="CB187">
        <v>100801685.205128</v>
      </c>
      <c r="CC187">
        <v>8.8452953145207805E-3</v>
      </c>
      <c r="CD187">
        <v>47</v>
      </c>
      <c r="CE187">
        <v>2.31765388258547</v>
      </c>
      <c r="CF187">
        <v>7.7173963277849811E-3</v>
      </c>
      <c r="CG187">
        <v>1019617.1573730099</v>
      </c>
      <c r="CH187">
        <v>889601.69516774837</v>
      </c>
      <c r="CI187">
        <v>87948059.117881358</v>
      </c>
    </row>
    <row r="188" spans="77:87" x14ac:dyDescent="0.25">
      <c r="BY188" t="s">
        <v>3615</v>
      </c>
      <c r="BZ188" t="s">
        <v>131</v>
      </c>
      <c r="CA188" t="s">
        <v>132</v>
      </c>
      <c r="CB188">
        <v>92260349.466985598</v>
      </c>
      <c r="CC188">
        <v>5.9361609662351902E-3</v>
      </c>
      <c r="CD188">
        <v>48</v>
      </c>
      <c r="CE188">
        <v>-0.167269451687242</v>
      </c>
      <c r="CF188">
        <v>5.1792173367866783E-3</v>
      </c>
      <c r="CG188">
        <v>816181.18485836498</v>
      </c>
      <c r="CH188">
        <v>712106.6572523358</v>
      </c>
      <c r="CI188">
        <v>80495863.265052438</v>
      </c>
    </row>
    <row r="189" spans="77:87" x14ac:dyDescent="0.25">
      <c r="BY189" t="s">
        <v>3609</v>
      </c>
      <c r="BZ189" t="s">
        <v>1280</v>
      </c>
      <c r="CA189" t="s">
        <v>812</v>
      </c>
      <c r="CB189">
        <v>91389876.282858193</v>
      </c>
      <c r="CC189">
        <v>0.19304728614081201</v>
      </c>
      <c r="CD189">
        <v>49</v>
      </c>
      <c r="CE189">
        <v>2.31298458995294</v>
      </c>
      <c r="CF189">
        <v>0.16843105449585261</v>
      </c>
      <c r="CG189">
        <v>6073305.3389855698</v>
      </c>
      <c r="CH189">
        <v>5298873.8819901664</v>
      </c>
      <c r="CI189">
        <v>79736387.598525852</v>
      </c>
    </row>
    <row r="190" spans="77:87" x14ac:dyDescent="0.25">
      <c r="BY190" t="s">
        <v>3827</v>
      </c>
      <c r="BZ190" t="s">
        <v>65</v>
      </c>
      <c r="CA190" t="s">
        <v>66</v>
      </c>
      <c r="CB190">
        <v>90688862.197134495</v>
      </c>
      <c r="CC190">
        <v>2.3119962932424301E-3</v>
      </c>
      <c r="CD190">
        <v>50</v>
      </c>
      <c r="CE190">
        <v>1.17420838914939</v>
      </c>
      <c r="CF190">
        <v>2.0171843979059157E-3</v>
      </c>
      <c r="CG190">
        <v>1330939.29976369</v>
      </c>
      <c r="CH190">
        <v>1161225.9058936234</v>
      </c>
      <c r="CI190">
        <v>79124762.622929126</v>
      </c>
    </row>
    <row r="191" spans="77:87" x14ac:dyDescent="0.25">
      <c r="BY191" t="s">
        <v>3610</v>
      </c>
      <c r="BZ191" t="s">
        <v>842</v>
      </c>
      <c r="CA191" t="s">
        <v>1061</v>
      </c>
      <c r="CB191">
        <v>83706306.412335604</v>
      </c>
      <c r="CC191">
        <v>0.368048505313256</v>
      </c>
      <c r="CD191">
        <v>51</v>
      </c>
      <c r="CE191">
        <v>0.488630226962809</v>
      </c>
      <c r="CF191">
        <v>0.32111716820674163</v>
      </c>
      <c r="CG191">
        <v>73361677.722490996</v>
      </c>
      <c r="CH191">
        <v>64007036.749385312</v>
      </c>
      <c r="CI191">
        <v>73032580.456473082</v>
      </c>
    </row>
    <row r="192" spans="77:87" x14ac:dyDescent="0.25">
      <c r="BY192" t="s">
        <v>58</v>
      </c>
      <c r="BZ192" t="s">
        <v>58</v>
      </c>
      <c r="CA192" t="s">
        <v>59</v>
      </c>
      <c r="CB192">
        <v>80545946.752465799</v>
      </c>
      <c r="CC192">
        <v>0.27094486873784301</v>
      </c>
      <c r="CD192">
        <v>52</v>
      </c>
      <c r="CE192">
        <v>-3.1353244293398701</v>
      </c>
      <c r="CF192">
        <v>0.23639560474560581</v>
      </c>
      <c r="CG192">
        <v>1105531.9214345801</v>
      </c>
      <c r="CH192">
        <v>964561.12400477158</v>
      </c>
      <c r="CI192">
        <v>70275210.898271903</v>
      </c>
    </row>
    <row r="193" spans="77:87" x14ac:dyDescent="0.25">
      <c r="BY193" t="s">
        <v>3648</v>
      </c>
      <c r="BZ193" t="s">
        <v>48</v>
      </c>
      <c r="CA193" t="s">
        <v>49</v>
      </c>
      <c r="CB193">
        <v>77403119.274833396</v>
      </c>
      <c r="CC193">
        <v>0.77863015206480102</v>
      </c>
      <c r="CD193">
        <v>53</v>
      </c>
      <c r="CE193">
        <v>1.10258004359444</v>
      </c>
      <c r="CF193">
        <v>0.67934390685441026</v>
      </c>
      <c r="CG193">
        <v>1657897.1799687401</v>
      </c>
      <c r="CH193">
        <v>1446492.0789622068</v>
      </c>
      <c r="CI193">
        <v>67533137.923622325</v>
      </c>
    </row>
    <row r="194" spans="77:87" x14ac:dyDescent="0.25">
      <c r="BY194" t="s">
        <v>1608</v>
      </c>
      <c r="BZ194" t="s">
        <v>1608</v>
      </c>
      <c r="CA194" t="s">
        <v>1609</v>
      </c>
      <c r="CB194">
        <v>76458502.976258799</v>
      </c>
      <c r="CC194">
        <v>1.01212135275271</v>
      </c>
      <c r="CD194">
        <v>54</v>
      </c>
      <c r="CE194">
        <v>0.52806603399158802</v>
      </c>
      <c r="CF194">
        <v>0.88306171057780136</v>
      </c>
      <c r="CG194">
        <v>7572826.8746916</v>
      </c>
      <c r="CH194">
        <v>6607185.428592179</v>
      </c>
      <c r="CI194">
        <v>66708973.427744165</v>
      </c>
    </row>
    <row r="195" spans="77:87" x14ac:dyDescent="0.25">
      <c r="BY195" t="s">
        <v>3633</v>
      </c>
      <c r="BZ195" t="s">
        <v>1709</v>
      </c>
      <c r="CA195" t="s">
        <v>9572</v>
      </c>
      <c r="CB195">
        <v>76087868.109129906</v>
      </c>
      <c r="CC195">
        <v>5.7112614533679999E-3</v>
      </c>
      <c r="CD195">
        <v>55</v>
      </c>
      <c r="CE195">
        <v>0.39216929623679703</v>
      </c>
      <c r="CF195">
        <v>4.9829956604032352E-3</v>
      </c>
      <c r="CG195">
        <v>4083509.1699342201</v>
      </c>
      <c r="CH195">
        <v>3562804.5816392298</v>
      </c>
      <c r="CI195">
        <v>66385599.695062347</v>
      </c>
    </row>
    <row r="196" spans="77:87" x14ac:dyDescent="0.25">
      <c r="BY196" t="s">
        <v>3663</v>
      </c>
      <c r="BZ196" t="s">
        <v>96</v>
      </c>
      <c r="CA196" t="s">
        <v>97</v>
      </c>
      <c r="CB196">
        <v>72327367.962103501</v>
      </c>
      <c r="CC196">
        <v>0.64777268138264998</v>
      </c>
      <c r="CD196">
        <v>56</v>
      </c>
      <c r="CE196">
        <v>4.5447258321879502</v>
      </c>
      <c r="CF196">
        <v>0.56517259568882305</v>
      </c>
      <c r="CG196">
        <v>350629.53057624499</v>
      </c>
      <c r="CH196">
        <v>305919.35661434586</v>
      </c>
      <c r="CI196">
        <v>63104615.963783868</v>
      </c>
    </row>
    <row r="197" spans="77:87" x14ac:dyDescent="0.25">
      <c r="BY197" t="s">
        <v>93</v>
      </c>
      <c r="BZ197" t="s">
        <v>94</v>
      </c>
      <c r="CA197" t="s">
        <v>95</v>
      </c>
      <c r="CB197">
        <v>63903183.111451499</v>
      </c>
      <c r="CC197">
        <v>1.8249815681410101E-2</v>
      </c>
      <c r="CD197">
        <v>57</v>
      </c>
      <c r="CE197">
        <v>-0.67806531263051195</v>
      </c>
      <c r="CF197">
        <v>1.5922708684610782E-2</v>
      </c>
      <c r="CG197">
        <v>22421765.980704602</v>
      </c>
      <c r="CH197">
        <v>19562676.913441043</v>
      </c>
      <c r="CI197">
        <v>55754632.620177902</v>
      </c>
    </row>
    <row r="198" spans="77:87" x14ac:dyDescent="0.25">
      <c r="BY198" t="s">
        <v>3651</v>
      </c>
      <c r="BZ198" t="s">
        <v>1322</v>
      </c>
      <c r="CA198" t="s">
        <v>1323</v>
      </c>
      <c r="CB198">
        <v>59769943.9487973</v>
      </c>
      <c r="CC198">
        <v>6.7518228134783101E-3</v>
      </c>
      <c r="CD198">
        <v>58</v>
      </c>
      <c r="CE198">
        <v>7.1154807059083804</v>
      </c>
      <c r="CF198">
        <v>5.8908708792404394E-3</v>
      </c>
      <c r="CG198">
        <v>253530.364567621</v>
      </c>
      <c r="CH198">
        <v>221201.69366014548</v>
      </c>
      <c r="CI198">
        <v>52148439.316110387</v>
      </c>
    </row>
    <row r="199" spans="77:87" x14ac:dyDescent="0.25">
      <c r="BY199" t="s">
        <v>3607</v>
      </c>
      <c r="BZ199" t="s">
        <v>3608</v>
      </c>
      <c r="CA199" t="s">
        <v>61</v>
      </c>
      <c r="CB199">
        <v>54545750.618088797</v>
      </c>
      <c r="CC199">
        <v>5.66357048782943E-2</v>
      </c>
      <c r="CD199">
        <v>59</v>
      </c>
      <c r="CE199">
        <v>-0.55662346678699304</v>
      </c>
      <c r="CF199">
        <v>4.9413859606443504E-2</v>
      </c>
      <c r="CG199">
        <v>1368728.96997699</v>
      </c>
      <c r="CH199">
        <v>1194196.8640993447</v>
      </c>
      <c r="CI199">
        <v>47590403.773773842</v>
      </c>
    </row>
    <row r="200" spans="77:87" x14ac:dyDescent="0.25">
      <c r="BY200" t="s">
        <v>3632</v>
      </c>
      <c r="BZ200" t="s">
        <v>77</v>
      </c>
      <c r="CA200" t="s">
        <v>78</v>
      </c>
      <c r="CB200">
        <v>54388628.788477801</v>
      </c>
      <c r="CC200">
        <v>5.8920746291673298</v>
      </c>
      <c r="CD200">
        <v>60</v>
      </c>
      <c r="CE200">
        <v>1.83059954343247</v>
      </c>
      <c r="CF200">
        <v>5.1407526249036897</v>
      </c>
      <c r="CG200">
        <v>205920.03952715601</v>
      </c>
      <c r="CH200">
        <v>179662.35160689033</v>
      </c>
      <c r="CI200">
        <v>47453317.177143864</v>
      </c>
    </row>
    <row r="201" spans="77:87" x14ac:dyDescent="0.25">
      <c r="BY201" t="s">
        <v>3980</v>
      </c>
      <c r="BZ201" t="s">
        <v>2213</v>
      </c>
      <c r="CA201" t="s">
        <v>2214</v>
      </c>
      <c r="CB201">
        <v>54072102.127197698</v>
      </c>
      <c r="CC201">
        <v>0.24381938580162699</v>
      </c>
      <c r="CD201">
        <v>61</v>
      </c>
      <c r="CE201">
        <v>-0.26756790844922701</v>
      </c>
      <c r="CF201">
        <v>0.21272900064051842</v>
      </c>
      <c r="CG201">
        <v>192485.23288938199</v>
      </c>
      <c r="CH201">
        <v>167940.67090272543</v>
      </c>
      <c r="CI201">
        <v>47177152.096550234</v>
      </c>
    </row>
    <row r="202" spans="77:87" x14ac:dyDescent="0.25">
      <c r="BY202" t="s">
        <v>126</v>
      </c>
      <c r="BZ202" t="s">
        <v>126</v>
      </c>
      <c r="CA202" t="s">
        <v>127</v>
      </c>
      <c r="CB202">
        <v>54142643.942739598</v>
      </c>
      <c r="CC202">
        <v>0.38854963530118303</v>
      </c>
      <c r="CD202">
        <v>62</v>
      </c>
      <c r="CE202">
        <v>2.9874530465174902</v>
      </c>
      <c r="CF202">
        <v>0.33900411710538814</v>
      </c>
      <c r="CG202">
        <v>164144.59286227101</v>
      </c>
      <c r="CH202">
        <v>143213.85924803145</v>
      </c>
      <c r="CI202">
        <v>47238698.843025126</v>
      </c>
    </row>
    <row r="203" spans="77:87" x14ac:dyDescent="0.25">
      <c r="BY203" t="s">
        <v>3864</v>
      </c>
      <c r="BZ203" t="s">
        <v>85</v>
      </c>
      <c r="CA203" t="s">
        <v>86</v>
      </c>
      <c r="CB203">
        <v>52095559.104818404</v>
      </c>
      <c r="CC203">
        <v>5.2162565620967799E-2</v>
      </c>
      <c r="CD203">
        <v>63</v>
      </c>
      <c r="CE203">
        <v>2.0922570082719898</v>
      </c>
      <c r="CF203">
        <v>4.5511108228375736E-2</v>
      </c>
      <c r="CG203">
        <v>366718.86206237198</v>
      </c>
      <c r="CH203">
        <v>319957.07308535086</v>
      </c>
      <c r="CI203">
        <v>45452645.981126614</v>
      </c>
    </row>
    <row r="204" spans="77:87" x14ac:dyDescent="0.25">
      <c r="BY204" t="s">
        <v>3640</v>
      </c>
      <c r="BZ204" t="s">
        <v>75</v>
      </c>
      <c r="CA204" t="s">
        <v>76</v>
      </c>
      <c r="CB204">
        <v>48168034.382040597</v>
      </c>
      <c r="CC204">
        <v>0.10648700771580601</v>
      </c>
      <c r="CD204">
        <v>64</v>
      </c>
      <c r="CE204">
        <v>-0.54584614849052104</v>
      </c>
      <c r="CF204">
        <v>9.2908423413932767E-2</v>
      </c>
      <c r="CG204">
        <v>143400.20173565799</v>
      </c>
      <c r="CH204">
        <v>125114.66841153736</v>
      </c>
      <c r="CI204">
        <v>42025935.645849094</v>
      </c>
    </row>
    <row r="205" spans="77:87" x14ac:dyDescent="0.25">
      <c r="BY205" t="s">
        <v>4507</v>
      </c>
      <c r="BZ205" t="s">
        <v>3498</v>
      </c>
      <c r="CA205" t="s">
        <v>3499</v>
      </c>
      <c r="CB205">
        <v>47363536.679590598</v>
      </c>
      <c r="CC205">
        <v>2.9475125696118602E-2</v>
      </c>
      <c r="CD205">
        <v>65</v>
      </c>
      <c r="CE205">
        <v>477.75865498418898</v>
      </c>
      <c r="CF205">
        <v>2.5716634518103746E-2</v>
      </c>
      <c r="CG205">
        <v>0.20632587987282999</v>
      </c>
      <c r="CH205">
        <v>0.18001644162672603</v>
      </c>
      <c r="CI205">
        <v>41324022.663429305</v>
      </c>
    </row>
    <row r="206" spans="77:87" x14ac:dyDescent="0.25">
      <c r="BY206" t="s">
        <v>3638</v>
      </c>
      <c r="BZ206" t="s">
        <v>3639</v>
      </c>
      <c r="CA206" t="s">
        <v>2406</v>
      </c>
      <c r="CB206">
        <v>45984086.048924796</v>
      </c>
      <c r="CC206">
        <v>2.9104644362003398E-2</v>
      </c>
      <c r="CD206">
        <v>66</v>
      </c>
      <c r="CE206">
        <v>1.2529767245141601</v>
      </c>
      <c r="CF206">
        <v>2.539339474082691E-2</v>
      </c>
      <c r="CG206">
        <v>3165112.4163725199</v>
      </c>
      <c r="CH206">
        <v>2761516.2717111958</v>
      </c>
      <c r="CI206">
        <v>40120471.300482221</v>
      </c>
    </row>
    <row r="207" spans="77:87" x14ac:dyDescent="0.25">
      <c r="BY207" t="s">
        <v>3757</v>
      </c>
      <c r="BZ207" t="s">
        <v>1056</v>
      </c>
      <c r="CA207" t="s">
        <v>1057</v>
      </c>
      <c r="CB207">
        <v>45386439.221713103</v>
      </c>
      <c r="CC207">
        <v>5.7527502733887501E-2</v>
      </c>
      <c r="CD207">
        <v>67</v>
      </c>
      <c r="CE207">
        <v>5.2485895198989496</v>
      </c>
      <c r="CF207">
        <v>5.0191940750278594E-2</v>
      </c>
      <c r="CG207">
        <v>3423472.6295641102</v>
      </c>
      <c r="CH207">
        <v>2986931.9406778738</v>
      </c>
      <c r="CI207">
        <v>39599032.810795598</v>
      </c>
    </row>
    <row r="208" spans="77:87" x14ac:dyDescent="0.25">
      <c r="BY208" t="s">
        <v>3681</v>
      </c>
      <c r="BZ208" t="s">
        <v>1092</v>
      </c>
      <c r="CA208" t="s">
        <v>1093</v>
      </c>
      <c r="CB208">
        <v>44387664.6437907</v>
      </c>
      <c r="CC208">
        <v>3.5104882690484701E-2</v>
      </c>
      <c r="CD208">
        <v>68</v>
      </c>
      <c r="CE208">
        <v>-0.86231433488140596</v>
      </c>
      <c r="CF208">
        <v>3.062851867909025E-2</v>
      </c>
      <c r="CG208">
        <v>1221195.2801576401</v>
      </c>
      <c r="CH208">
        <v>1065475.7852036194</v>
      </c>
      <c r="CI208">
        <v>38727615.97440239</v>
      </c>
    </row>
    <row r="209" spans="77:87" x14ac:dyDescent="0.25">
      <c r="BY209" t="s">
        <v>4158</v>
      </c>
      <c r="BZ209" t="s">
        <v>645</v>
      </c>
      <c r="CA209" t="s">
        <v>646</v>
      </c>
      <c r="CB209">
        <v>44390478.767567202</v>
      </c>
      <c r="CC209">
        <v>1.1996421922245499</v>
      </c>
      <c r="CD209">
        <v>69</v>
      </c>
      <c r="CE209">
        <v>1.2577014390843699</v>
      </c>
      <c r="CF209">
        <v>1.0466710177252292</v>
      </c>
      <c r="CG209">
        <v>1153963.8730172201</v>
      </c>
      <c r="CH209">
        <v>1006817.3237133027</v>
      </c>
      <c r="CI209">
        <v>38730071.257999659</v>
      </c>
    </row>
    <row r="210" spans="77:87" x14ac:dyDescent="0.25">
      <c r="BY210" t="s">
        <v>3874</v>
      </c>
      <c r="BZ210" t="s">
        <v>1335</v>
      </c>
      <c r="CA210" t="s">
        <v>1336</v>
      </c>
      <c r="CB210">
        <v>43465126.615589201</v>
      </c>
      <c r="CC210">
        <v>0.152724879652754</v>
      </c>
      <c r="CD210">
        <v>70</v>
      </c>
      <c r="CE210">
        <v>-9.0207176062583407</v>
      </c>
      <c r="CF210">
        <v>0.13325031934871279</v>
      </c>
      <c r="CG210">
        <v>1884388.6828894501</v>
      </c>
      <c r="CH210">
        <v>1644102.7443794855</v>
      </c>
      <c r="CI210">
        <v>37922714.460328981</v>
      </c>
    </row>
    <row r="211" spans="77:87" x14ac:dyDescent="0.25">
      <c r="BY211" t="s">
        <v>3846</v>
      </c>
      <c r="BZ211" t="s">
        <v>1670</v>
      </c>
      <c r="CA211" t="s">
        <v>1671</v>
      </c>
      <c r="CB211">
        <v>41833271.566784002</v>
      </c>
      <c r="CC211">
        <v>93.818046318749495</v>
      </c>
      <c r="CD211">
        <v>71</v>
      </c>
      <c r="CE211">
        <v>1.38900991234464</v>
      </c>
      <c r="CF211">
        <v>81.854931960460519</v>
      </c>
      <c r="CG211">
        <v>731456.55067440704</v>
      </c>
      <c r="CH211">
        <v>638185.600071711</v>
      </c>
      <c r="CI211">
        <v>36498943.776217125</v>
      </c>
    </row>
    <row r="212" spans="77:87" x14ac:dyDescent="0.25">
      <c r="BY212" t="s">
        <v>3718</v>
      </c>
      <c r="BZ212" t="s">
        <v>941</v>
      </c>
      <c r="CA212" t="s">
        <v>3119</v>
      </c>
      <c r="CB212">
        <v>40765659.206595898</v>
      </c>
      <c r="CC212">
        <v>0.92799519693068599</v>
      </c>
      <c r="CD212">
        <v>72</v>
      </c>
      <c r="CE212">
        <v>0.55060331236286897</v>
      </c>
      <c r="CF212">
        <v>0.80966281738926693</v>
      </c>
      <c r="CG212">
        <v>6118642.9453734104</v>
      </c>
      <c r="CH212">
        <v>5338430.3088370683</v>
      </c>
      <c r="CI212">
        <v>35567466.938526049</v>
      </c>
    </row>
    <row r="213" spans="77:87" x14ac:dyDescent="0.25">
      <c r="BY213" t="s">
        <v>3624</v>
      </c>
      <c r="BZ213" t="s">
        <v>2000</v>
      </c>
      <c r="CA213" t="s">
        <v>3625</v>
      </c>
      <c r="CB213">
        <v>40973031.802530803</v>
      </c>
      <c r="CC213">
        <v>9.4903629110434401E-2</v>
      </c>
      <c r="CD213">
        <v>73</v>
      </c>
      <c r="CE213">
        <v>0.42317291885491798</v>
      </c>
      <c r="CF213">
        <v>8.280208774804651E-2</v>
      </c>
      <c r="CG213">
        <v>3203344.3440940902</v>
      </c>
      <c r="CH213">
        <v>2794873.0934012779</v>
      </c>
      <c r="CI213">
        <v>35748396.625262909</v>
      </c>
    </row>
    <row r="214" spans="77:87" x14ac:dyDescent="0.25">
      <c r="BY214" t="s">
        <v>3738</v>
      </c>
      <c r="BZ214" t="s">
        <v>1721</v>
      </c>
      <c r="CA214" t="s">
        <v>3739</v>
      </c>
      <c r="CB214">
        <v>40030345.734721102</v>
      </c>
      <c r="CC214">
        <v>5.6328096654711099E-2</v>
      </c>
      <c r="CD214">
        <v>74</v>
      </c>
      <c r="CE214">
        <v>8.6481014150809301</v>
      </c>
      <c r="CF214">
        <v>4.9145475737882291E-2</v>
      </c>
      <c r="CG214">
        <v>3308301.3191604</v>
      </c>
      <c r="CH214">
        <v>2886446.584748982</v>
      </c>
      <c r="CI214">
        <v>34925916.228703894</v>
      </c>
    </row>
    <row r="215" spans="77:87" x14ac:dyDescent="0.25">
      <c r="BY215" t="s">
        <v>4583</v>
      </c>
      <c r="BZ215" t="s">
        <v>3186</v>
      </c>
      <c r="CA215" t="s">
        <v>3187</v>
      </c>
      <c r="CB215">
        <v>39395973.595709801</v>
      </c>
      <c r="CC215">
        <v>5.5614829665011996E-4</v>
      </c>
      <c r="CD215">
        <v>75</v>
      </c>
      <c r="CE215">
        <v>-6.3759405755783399E-2</v>
      </c>
      <c r="CF215">
        <v>4.8523160275107678E-4</v>
      </c>
      <c r="CG215">
        <v>3.6149639282257798E-2</v>
      </c>
      <c r="CH215">
        <v>3.1540054178819991E-2</v>
      </c>
      <c r="CI215">
        <v>34372435.41862648</v>
      </c>
    </row>
    <row r="216" spans="77:87" x14ac:dyDescent="0.25">
      <c r="BY216" t="s">
        <v>88</v>
      </c>
      <c r="BZ216" t="s">
        <v>88</v>
      </c>
      <c r="CA216" t="s">
        <v>87</v>
      </c>
      <c r="CB216">
        <v>38454099.254991002</v>
      </c>
      <c r="CC216">
        <v>0.65325170961274504</v>
      </c>
      <c r="CD216">
        <v>76</v>
      </c>
      <c r="CE216">
        <v>1.5514021283485999</v>
      </c>
      <c r="CF216">
        <v>0.56995297111318577</v>
      </c>
      <c r="CG216">
        <v>590000.954291548</v>
      </c>
      <c r="CH216">
        <v>514767.57260601578</v>
      </c>
      <c r="CI216">
        <v>33550663.242590096</v>
      </c>
    </row>
    <row r="217" spans="77:87" x14ac:dyDescent="0.25">
      <c r="BY217" t="s">
        <v>3925</v>
      </c>
      <c r="BZ217" t="s">
        <v>2004</v>
      </c>
      <c r="CA217" t="s">
        <v>2005</v>
      </c>
      <c r="CB217">
        <v>37399089.934256002</v>
      </c>
      <c r="CC217">
        <v>0.93541564940880295</v>
      </c>
      <c r="CD217">
        <v>77</v>
      </c>
      <c r="CE217">
        <v>0.31496144377426899</v>
      </c>
      <c r="CF217">
        <v>0.8161370582900892</v>
      </c>
      <c r="CG217">
        <v>7283668.8460413301</v>
      </c>
      <c r="CH217">
        <v>6354899.0968072191</v>
      </c>
      <c r="CI217">
        <v>32630182.380379297</v>
      </c>
    </row>
    <row r="218" spans="77:87" x14ac:dyDescent="0.25">
      <c r="BY218" t="s">
        <v>3655</v>
      </c>
      <c r="BZ218" t="s">
        <v>139</v>
      </c>
      <c r="CA218" t="s">
        <v>3656</v>
      </c>
      <c r="CB218">
        <v>35448808.097048298</v>
      </c>
      <c r="CC218">
        <v>1.2165970769508201E-3</v>
      </c>
      <c r="CD218">
        <v>78</v>
      </c>
      <c r="CE218">
        <v>0.90739782292330096</v>
      </c>
      <c r="CF218">
        <v>1.0614639172805138E-3</v>
      </c>
      <c r="CG218">
        <v>167713.80681263001</v>
      </c>
      <c r="CH218">
        <v>146327.94845072436</v>
      </c>
      <c r="CI218">
        <v>30928588.781361297</v>
      </c>
    </row>
    <row r="219" spans="77:87" x14ac:dyDescent="0.25">
      <c r="BY219" t="s">
        <v>3664</v>
      </c>
      <c r="BZ219" t="s">
        <v>145</v>
      </c>
      <c r="CA219" t="s">
        <v>146</v>
      </c>
      <c r="CB219">
        <v>33991525.547114998</v>
      </c>
      <c r="CC219">
        <v>0.51977459652830305</v>
      </c>
      <c r="CD219">
        <v>79</v>
      </c>
      <c r="CE219">
        <v>5.4028823454461898</v>
      </c>
      <c r="CF219">
        <v>0.45349605862659326</v>
      </c>
      <c r="CG219">
        <v>376816.89596523199</v>
      </c>
      <c r="CH219">
        <v>328767.46629312157</v>
      </c>
      <c r="CI219">
        <v>29657130.158500191</v>
      </c>
    </row>
    <row r="220" spans="77:87" x14ac:dyDescent="0.25">
      <c r="BY220" t="s">
        <v>3670</v>
      </c>
      <c r="BZ220" t="s">
        <v>2164</v>
      </c>
      <c r="CA220" t="s">
        <v>2165</v>
      </c>
      <c r="CB220">
        <v>33108385.196831699</v>
      </c>
      <c r="CC220">
        <v>0.54597346371529298</v>
      </c>
      <c r="CD220">
        <v>80</v>
      </c>
      <c r="CE220">
        <v>0.772172105886753</v>
      </c>
      <c r="CF220">
        <v>0.47635420346310137</v>
      </c>
      <c r="CG220">
        <v>800747.65083478298</v>
      </c>
      <c r="CH220">
        <v>698641.11488623684</v>
      </c>
      <c r="CI220">
        <v>28886602.566842917</v>
      </c>
    </row>
    <row r="221" spans="77:87" x14ac:dyDescent="0.25">
      <c r="BY221" t="s">
        <v>3896</v>
      </c>
      <c r="BZ221" t="s">
        <v>1330</v>
      </c>
      <c r="CA221" t="s">
        <v>1331</v>
      </c>
      <c r="CB221">
        <v>32458548.166926701</v>
      </c>
      <c r="CC221">
        <v>7.8212173105779506E-2</v>
      </c>
      <c r="CD221">
        <v>81</v>
      </c>
      <c r="CE221">
        <v>-0.21827064700184501</v>
      </c>
      <c r="CF221">
        <v>6.8239026064369171E-2</v>
      </c>
      <c r="CG221">
        <v>1275484.4707522001</v>
      </c>
      <c r="CH221">
        <v>1112842.3439487047</v>
      </c>
      <c r="CI221">
        <v>28319628.855969224</v>
      </c>
    </row>
    <row r="222" spans="77:87" x14ac:dyDescent="0.25">
      <c r="BY222" t="s">
        <v>4099</v>
      </c>
      <c r="BZ222" t="s">
        <v>1332</v>
      </c>
      <c r="CA222" t="s">
        <v>1272</v>
      </c>
      <c r="CB222">
        <v>31854451.249834102</v>
      </c>
      <c r="CC222">
        <v>0.35262827440956801</v>
      </c>
      <c r="CD222">
        <v>82</v>
      </c>
      <c r="CE222">
        <v>0.33777152818616202</v>
      </c>
      <c r="CF222">
        <v>0.30766323262650652</v>
      </c>
      <c r="CG222">
        <v>30640.904024613501</v>
      </c>
      <c r="CH222">
        <v>26733.759788818948</v>
      </c>
      <c r="CI222">
        <v>27792562.753162771</v>
      </c>
    </row>
    <row r="223" spans="77:87" x14ac:dyDescent="0.25">
      <c r="BY223" t="s">
        <v>4916</v>
      </c>
      <c r="BZ223" t="s">
        <v>1243</v>
      </c>
      <c r="CA223" t="s">
        <v>1244</v>
      </c>
      <c r="CB223">
        <v>31696957.4221939</v>
      </c>
      <c r="CC223">
        <v>6.4271221513502994E-2</v>
      </c>
      <c r="CD223">
        <v>83</v>
      </c>
      <c r="CE223">
        <v>0.114080130920006</v>
      </c>
      <c r="CF223">
        <v>5.6075740973430203E-2</v>
      </c>
      <c r="CG223">
        <v>36973.065336202097</v>
      </c>
      <c r="CH223">
        <v>32258.481882921638</v>
      </c>
      <c r="CI223">
        <v>27655151.59346028</v>
      </c>
    </row>
    <row r="224" spans="77:87" x14ac:dyDescent="0.25">
      <c r="BY224" t="s">
        <v>3698</v>
      </c>
      <c r="BZ224" t="s">
        <v>83</v>
      </c>
      <c r="CA224" t="s">
        <v>84</v>
      </c>
      <c r="CB224">
        <v>31297352.683449298</v>
      </c>
      <c r="CC224">
        <v>15.6398864396535</v>
      </c>
      <c r="CD224">
        <v>84</v>
      </c>
      <c r="CE224">
        <v>2.3464251950395201</v>
      </c>
      <c r="CF224">
        <v>13.645581960187529</v>
      </c>
      <c r="CG224">
        <v>188982.616120705</v>
      </c>
      <c r="CH224">
        <v>164884.6868086895</v>
      </c>
      <c r="CI224">
        <v>27306502.053371958</v>
      </c>
    </row>
    <row r="225" spans="77:87" x14ac:dyDescent="0.25">
      <c r="BY225" t="s">
        <v>2397</v>
      </c>
      <c r="BZ225" t="s">
        <v>4173</v>
      </c>
      <c r="CA225" t="s">
        <v>3120</v>
      </c>
      <c r="CB225">
        <v>31166679.286565401</v>
      </c>
      <c r="CC225">
        <v>1.97369981077961</v>
      </c>
      <c r="CD225">
        <v>85</v>
      </c>
      <c r="CE225">
        <v>-0.87374854618100395</v>
      </c>
      <c r="CF225">
        <v>1.7220254531078596</v>
      </c>
      <c r="CG225">
        <v>2563448.1840649298</v>
      </c>
      <c r="CH225">
        <v>2236572.6523220753</v>
      </c>
      <c r="CI225">
        <v>27192491.344018314</v>
      </c>
    </row>
    <row r="226" spans="77:87" x14ac:dyDescent="0.25">
      <c r="BY226" t="s">
        <v>3644</v>
      </c>
      <c r="BZ226" t="s">
        <v>175</v>
      </c>
      <c r="CA226" t="s">
        <v>3121</v>
      </c>
      <c r="CB226">
        <v>31118442.7351254</v>
      </c>
      <c r="CC226">
        <v>4.6426171662409699</v>
      </c>
      <c r="CD226">
        <v>86</v>
      </c>
      <c r="CE226">
        <v>-0.74479860890381899</v>
      </c>
      <c r="CF226">
        <v>4.0506184809049213</v>
      </c>
      <c r="CG226">
        <v>627089.17421421804</v>
      </c>
      <c r="CH226">
        <v>547126.52525346656</v>
      </c>
      <c r="CI226">
        <v>27150405.628198635</v>
      </c>
    </row>
    <row r="227" spans="77:87" x14ac:dyDescent="0.25">
      <c r="BY227" t="s">
        <v>3626</v>
      </c>
      <c r="BZ227" t="s">
        <v>2187</v>
      </c>
      <c r="CA227" t="s">
        <v>2188</v>
      </c>
      <c r="CB227">
        <v>31093194.635598999</v>
      </c>
      <c r="CC227">
        <v>1.10712416339883E-2</v>
      </c>
      <c r="CD227">
        <v>87</v>
      </c>
      <c r="CE227">
        <v>0.16681490424189699</v>
      </c>
      <c r="CF227">
        <v>9.6595033282719199E-3</v>
      </c>
      <c r="CG227">
        <v>2312061.3162069302</v>
      </c>
      <c r="CH227">
        <v>2017241.1295321207</v>
      </c>
      <c r="CI227">
        <v>27128377.014835242</v>
      </c>
    </row>
    <row r="228" spans="77:87" x14ac:dyDescent="0.25">
      <c r="BY228" t="s">
        <v>3710</v>
      </c>
      <c r="BZ228" t="s">
        <v>1996</v>
      </c>
      <c r="CA228" t="s">
        <v>1997</v>
      </c>
      <c r="CB228">
        <v>30791846.1797604</v>
      </c>
      <c r="CC228">
        <v>2.1214262280719902</v>
      </c>
      <c r="CD228">
        <v>88</v>
      </c>
      <c r="CE228">
        <v>0.90591564776988698</v>
      </c>
      <c r="CF228">
        <v>1.8509146840256194</v>
      </c>
      <c r="CG228">
        <v>846047.04284890601</v>
      </c>
      <c r="CH228">
        <v>738164.20022707095</v>
      </c>
      <c r="CI228">
        <v>26865454.705994446</v>
      </c>
    </row>
    <row r="229" spans="77:87" x14ac:dyDescent="0.25">
      <c r="BY229" t="s">
        <v>3653</v>
      </c>
      <c r="BZ229" t="s">
        <v>101</v>
      </c>
      <c r="CA229" t="s">
        <v>3654</v>
      </c>
      <c r="CB229">
        <v>30535946.973944198</v>
      </c>
      <c r="CC229">
        <v>0.479125286157219</v>
      </c>
      <c r="CD229">
        <v>89</v>
      </c>
      <c r="CE229">
        <v>0.43896327976369698</v>
      </c>
      <c r="CF229">
        <v>0.41803010441816757</v>
      </c>
      <c r="CG229">
        <v>1252916.7425426501</v>
      </c>
      <c r="CH229">
        <v>1093152.3170340671</v>
      </c>
      <c r="CI229">
        <v>26642186.231508691</v>
      </c>
    </row>
    <row r="230" spans="77:87" x14ac:dyDescent="0.25">
      <c r="BY230" t="s">
        <v>1582</v>
      </c>
      <c r="BZ230" t="s">
        <v>1582</v>
      </c>
      <c r="CA230" t="s">
        <v>1581</v>
      </c>
      <c r="CB230">
        <v>30439991.865165502</v>
      </c>
      <c r="CC230">
        <v>3.2054717011999502E-2</v>
      </c>
      <c r="CD230">
        <v>90</v>
      </c>
      <c r="CE230">
        <v>-0.98424514046885403</v>
      </c>
      <c r="CF230">
        <v>2.7967291826931411E-2</v>
      </c>
      <c r="CG230">
        <v>238872.204462119</v>
      </c>
      <c r="CH230">
        <v>208412.65418233647</v>
      </c>
      <c r="CI230">
        <v>26558466.742470801</v>
      </c>
    </row>
    <row r="231" spans="77:87" x14ac:dyDescent="0.25">
      <c r="BY231" t="s">
        <v>3617</v>
      </c>
      <c r="BZ231" t="s">
        <v>1580</v>
      </c>
      <c r="CA231" t="s">
        <v>1580</v>
      </c>
      <c r="CB231">
        <v>30348147.054241098</v>
      </c>
      <c r="CC231">
        <v>0.100838316808344</v>
      </c>
      <c r="CD231">
        <v>91</v>
      </c>
      <c r="CE231">
        <v>1.7845671021360501</v>
      </c>
      <c r="CF231">
        <v>8.7980019678844862E-2</v>
      </c>
      <c r="CG231">
        <v>3066347.48258175</v>
      </c>
      <c r="CH231">
        <v>2675345.2496878221</v>
      </c>
      <c r="CI231">
        <v>26478333.430766612</v>
      </c>
    </row>
    <row r="232" spans="77:87" x14ac:dyDescent="0.25">
      <c r="BY232" t="s">
        <v>1240</v>
      </c>
      <c r="BZ232" t="s">
        <v>1240</v>
      </c>
      <c r="CA232" t="s">
        <v>1241</v>
      </c>
      <c r="CB232">
        <v>29547224.862002</v>
      </c>
      <c r="CC232">
        <v>0.112468545634968</v>
      </c>
      <c r="CD232">
        <v>92</v>
      </c>
      <c r="CE232">
        <v>-0.60268215719727003</v>
      </c>
      <c r="CF232">
        <v>9.8127231506870735E-2</v>
      </c>
      <c r="CG232">
        <v>1158340.9219047299</v>
      </c>
      <c r="CH232">
        <v>1010636.2375889707</v>
      </c>
      <c r="CI232">
        <v>25779540.030948691</v>
      </c>
    </row>
    <row r="233" spans="77:87" x14ac:dyDescent="0.25">
      <c r="BY233" t="s">
        <v>3685</v>
      </c>
      <c r="BZ233" t="s">
        <v>2152</v>
      </c>
      <c r="CA233" t="s">
        <v>2153</v>
      </c>
      <c r="CB233">
        <v>29457307.572549</v>
      </c>
      <c r="CC233">
        <v>0.27695577901732299</v>
      </c>
      <c r="CD233">
        <v>93</v>
      </c>
      <c r="CE233">
        <v>2.11766923614914</v>
      </c>
      <c r="CF233">
        <v>0.24164003981170817</v>
      </c>
      <c r="CG233">
        <v>1409385.0656586699</v>
      </c>
      <c r="CH233">
        <v>1229668.7383962709</v>
      </c>
      <c r="CI233">
        <v>25701088.454743002</v>
      </c>
    </row>
    <row r="234" spans="77:87" x14ac:dyDescent="0.25">
      <c r="BY234" t="s">
        <v>2303</v>
      </c>
      <c r="BZ234" t="s">
        <v>2303</v>
      </c>
      <c r="CA234" t="s">
        <v>2302</v>
      </c>
      <c r="CB234">
        <v>29056366.666106999</v>
      </c>
      <c r="CC234">
        <v>5.4490958505604099E-2</v>
      </c>
      <c r="CD234">
        <v>94</v>
      </c>
      <c r="CE234">
        <v>-0.96887624399887395</v>
      </c>
      <c r="CF234">
        <v>4.7542598422720524E-2</v>
      </c>
      <c r="CG234">
        <v>3819833.06586859</v>
      </c>
      <c r="CH234">
        <v>3332750.8723074244</v>
      </c>
      <c r="CI234">
        <v>25351273.127045043</v>
      </c>
    </row>
    <row r="235" spans="77:87" x14ac:dyDescent="0.25">
      <c r="BY235" t="s">
        <v>3906</v>
      </c>
      <c r="BZ235" t="s">
        <v>56</v>
      </c>
      <c r="CA235" t="s">
        <v>57</v>
      </c>
      <c r="CB235">
        <v>29010802.7542748</v>
      </c>
      <c r="CC235">
        <v>13.4934460414082</v>
      </c>
      <c r="CD235">
        <v>95</v>
      </c>
      <c r="CE235">
        <v>2.25341778597187</v>
      </c>
      <c r="CF235">
        <v>11.77284276288408</v>
      </c>
      <c r="CG235">
        <v>1294706.11553034</v>
      </c>
      <c r="CH235">
        <v>1129612.9599146047</v>
      </c>
      <c r="CI235">
        <v>25311519.251866218</v>
      </c>
    </row>
    <row r="236" spans="77:87" x14ac:dyDescent="0.25">
      <c r="BY236" t="s">
        <v>3944</v>
      </c>
      <c r="BZ236" t="s">
        <v>105</v>
      </c>
      <c r="CA236" t="s">
        <v>106</v>
      </c>
      <c r="CB236">
        <v>28774551.056665901</v>
      </c>
      <c r="CC236">
        <v>0.24695221611274801</v>
      </c>
      <c r="CD236">
        <v>96</v>
      </c>
      <c r="CE236">
        <v>0.22021415830075999</v>
      </c>
      <c r="CF236">
        <v>0.21546235122734717</v>
      </c>
      <c r="CG236">
        <v>1962125.2707650301</v>
      </c>
      <c r="CH236">
        <v>1711926.8289886988</v>
      </c>
      <c r="CI236">
        <v>25105392.953226216</v>
      </c>
    </row>
    <row r="237" spans="77:87" x14ac:dyDescent="0.25">
      <c r="BY237" t="s">
        <v>946</v>
      </c>
      <c r="BZ237" t="s">
        <v>946</v>
      </c>
      <c r="CA237" t="s">
        <v>947</v>
      </c>
      <c r="CB237">
        <v>26956007.614403501</v>
      </c>
      <c r="CC237">
        <v>1.94090221827498</v>
      </c>
      <c r="CD237">
        <v>97</v>
      </c>
      <c r="CE237">
        <v>0.71557471958930396</v>
      </c>
      <c r="CF237">
        <v>1.6934100128138649</v>
      </c>
      <c r="CG237">
        <v>765449.95608839998</v>
      </c>
      <c r="CH237">
        <v>667844.37038774404</v>
      </c>
      <c r="CI237">
        <v>23518739.259460464</v>
      </c>
    </row>
    <row r="238" spans="77:87" x14ac:dyDescent="0.25">
      <c r="BY238" t="s">
        <v>3719</v>
      </c>
      <c r="BZ238" t="s">
        <v>1715</v>
      </c>
      <c r="CA238" t="s">
        <v>1716</v>
      </c>
      <c r="CB238">
        <v>26922978.5926308</v>
      </c>
      <c r="CC238">
        <v>4.1945179223581701E-2</v>
      </c>
      <c r="CD238">
        <v>98</v>
      </c>
      <c r="CE238">
        <v>-2.0135785196102698</v>
      </c>
      <c r="CF238">
        <v>3.659658164006592E-2</v>
      </c>
      <c r="CG238">
        <v>347172.44560667197</v>
      </c>
      <c r="CH238">
        <v>302903.09837758297</v>
      </c>
      <c r="CI238">
        <v>23489921.900370087</v>
      </c>
    </row>
    <row r="239" spans="77:87" x14ac:dyDescent="0.25">
      <c r="BY239" t="s">
        <v>3733</v>
      </c>
      <c r="BZ239" t="s">
        <v>3734</v>
      </c>
      <c r="CA239" t="s">
        <v>3735</v>
      </c>
      <c r="CB239">
        <v>26690601.103713699</v>
      </c>
      <c r="CC239">
        <v>1.8175298369588701E-3</v>
      </c>
      <c r="CD239">
        <v>99</v>
      </c>
      <c r="CE239">
        <v>-1.1924667702115399</v>
      </c>
      <c r="CF239">
        <v>1.5857693373288976E-3</v>
      </c>
      <c r="CG239">
        <v>791468.75337012298</v>
      </c>
      <c r="CH239">
        <v>690545.40675288544</v>
      </c>
      <c r="CI239">
        <v>23287175.79457476</v>
      </c>
    </row>
    <row r="240" spans="77:87" x14ac:dyDescent="0.25">
      <c r="BY240" t="s">
        <v>3642</v>
      </c>
      <c r="BZ240" t="s">
        <v>3643</v>
      </c>
      <c r="CA240" t="s">
        <v>952</v>
      </c>
      <c r="CB240">
        <v>27916299.174802799</v>
      </c>
      <c r="CC240">
        <v>0.48602855185965999</v>
      </c>
      <c r="CD240">
        <v>100</v>
      </c>
      <c r="CE240">
        <v>4.2158974005540797</v>
      </c>
      <c r="CF240">
        <v>0.42405310709782751</v>
      </c>
      <c r="CG240">
        <v>177506.881041427</v>
      </c>
      <c r="CH240">
        <v>154872.26861231055</v>
      </c>
      <c r="CI240">
        <v>24356580.201827008</v>
      </c>
    </row>
    <row r="241" spans="77:87" x14ac:dyDescent="0.25">
      <c r="BY241" t="s">
        <v>4556</v>
      </c>
      <c r="BZ241" t="s">
        <v>2398</v>
      </c>
      <c r="CA241" t="s">
        <v>2399</v>
      </c>
      <c r="CB241">
        <v>26134697.462168101</v>
      </c>
      <c r="CC241">
        <v>7.8031082415887399E-3</v>
      </c>
      <c r="CD241">
        <v>101</v>
      </c>
      <c r="CE241">
        <v>0.39345822367994199</v>
      </c>
      <c r="CF241">
        <v>6.8081026972707966E-3</v>
      </c>
      <c r="CG241">
        <v>197499.28578145901</v>
      </c>
      <c r="CH241">
        <v>172315.36185432214</v>
      </c>
      <c r="CI241">
        <v>22802157.649977211</v>
      </c>
    </row>
    <row r="242" spans="77:87" x14ac:dyDescent="0.25">
      <c r="BY242" t="s">
        <v>99</v>
      </c>
      <c r="BZ242" t="s">
        <v>99</v>
      </c>
      <c r="CA242" t="s">
        <v>98</v>
      </c>
      <c r="CB242">
        <v>25732631.344754901</v>
      </c>
      <c r="CC242">
        <v>2.57526989153944E-2</v>
      </c>
      <c r="CD242">
        <v>102</v>
      </c>
      <c r="CE242">
        <v>1.9906714114056601</v>
      </c>
      <c r="CF242">
        <v>2.246886926589681E-2</v>
      </c>
      <c r="CG242">
        <v>370659.97365265002</v>
      </c>
      <c r="CH242">
        <v>323395.63777230616</v>
      </c>
      <c r="CI242">
        <v>22451360.591459837</v>
      </c>
    </row>
    <row r="243" spans="77:87" x14ac:dyDescent="0.25">
      <c r="BY243" t="s">
        <v>4110</v>
      </c>
      <c r="BZ243" t="s">
        <v>4111</v>
      </c>
      <c r="CA243" t="s">
        <v>4112</v>
      </c>
      <c r="CB243">
        <v>25187405.280867599</v>
      </c>
      <c r="CC243">
        <v>3.4479678687019302E-2</v>
      </c>
      <c r="CD243">
        <v>103</v>
      </c>
      <c r="CE243">
        <v>7.7942706611410397</v>
      </c>
      <c r="CF243">
        <v>3.0083036938922739E-2</v>
      </c>
      <c r="CG243">
        <v>375731.45370898303</v>
      </c>
      <c r="CH243">
        <v>327820.43312073592</v>
      </c>
      <c r="CI243">
        <v>21975658.483883061</v>
      </c>
    </row>
    <row r="244" spans="77:87" x14ac:dyDescent="0.25">
      <c r="BY244" t="s">
        <v>3877</v>
      </c>
      <c r="BZ244" t="s">
        <v>2023</v>
      </c>
      <c r="CA244" t="s">
        <v>2024</v>
      </c>
      <c r="CB244">
        <v>25096792.661344301</v>
      </c>
      <c r="CC244">
        <v>0.94786868146118797</v>
      </c>
      <c r="CD244">
        <v>104</v>
      </c>
      <c r="CE244">
        <v>2.1848636216231601</v>
      </c>
      <c r="CF244">
        <v>0.82700215441334646</v>
      </c>
      <c r="CG244">
        <v>1190051.1077846901</v>
      </c>
      <c r="CH244">
        <v>1038302.9308266336</v>
      </c>
      <c r="CI244">
        <v>21896600.241925653</v>
      </c>
    </row>
    <row r="245" spans="77:87" x14ac:dyDescent="0.25">
      <c r="BY245" t="s">
        <v>3702</v>
      </c>
      <c r="BZ245" t="s">
        <v>3703</v>
      </c>
      <c r="CA245" t="s">
        <v>1275</v>
      </c>
      <c r="CB245">
        <v>24772535.6778122</v>
      </c>
      <c r="CC245">
        <v>2.87331223456961E-2</v>
      </c>
      <c r="CD245">
        <v>105</v>
      </c>
      <c r="CE245">
        <v>-1.4431807619824799</v>
      </c>
      <c r="CF245">
        <v>2.506924698290702E-2</v>
      </c>
      <c r="CG245">
        <v>1098605.0898933201</v>
      </c>
      <c r="CH245">
        <v>958517.56046066375</v>
      </c>
      <c r="CI245">
        <v>21613690.563391667</v>
      </c>
    </row>
    <row r="246" spans="77:87" x14ac:dyDescent="0.25">
      <c r="BY246" t="s">
        <v>1111</v>
      </c>
      <c r="BZ246" t="s">
        <v>1111</v>
      </c>
      <c r="CA246" t="s">
        <v>1112</v>
      </c>
      <c r="CB246">
        <v>24675728.8828771</v>
      </c>
      <c r="CC246">
        <v>2.51404765297115E-5</v>
      </c>
      <c r="CD246">
        <v>106</v>
      </c>
      <c r="CE246">
        <v>-2.5621347875365799</v>
      </c>
      <c r="CF246">
        <v>2.1934713805501879E-5</v>
      </c>
      <c r="CG246">
        <v>183809.791283078</v>
      </c>
      <c r="CH246">
        <v>160371.46955740766</v>
      </c>
      <c r="CI246">
        <v>21529227.99010592</v>
      </c>
    </row>
    <row r="247" spans="77:87" x14ac:dyDescent="0.25">
      <c r="BY247" t="s">
        <v>4176</v>
      </c>
      <c r="BZ247" t="s">
        <v>1220</v>
      </c>
      <c r="CA247" t="s">
        <v>1221</v>
      </c>
      <c r="CB247">
        <v>24399184.5774418</v>
      </c>
      <c r="CC247">
        <v>0.66421153576613201</v>
      </c>
      <c r="CD247">
        <v>107</v>
      </c>
      <c r="CE247">
        <v>1.5613103781778399</v>
      </c>
      <c r="CF247">
        <v>0.57951526599444969</v>
      </c>
      <c r="CG247">
        <v>338203.90715174697</v>
      </c>
      <c r="CH247">
        <v>295078.17413519922</v>
      </c>
      <c r="CI247">
        <v>21287946.955233898</v>
      </c>
    </row>
    <row r="248" spans="77:87" x14ac:dyDescent="0.25">
      <c r="BY248" t="s">
        <v>4593</v>
      </c>
      <c r="BZ248" t="s">
        <v>3459</v>
      </c>
      <c r="CA248" t="s">
        <v>3460</v>
      </c>
      <c r="CB248">
        <v>24118775.224558599</v>
      </c>
      <c r="CC248">
        <v>4.3599446278046697E-2</v>
      </c>
      <c r="CD248">
        <v>108</v>
      </c>
      <c r="CE248">
        <v>-0.38441336168054202</v>
      </c>
      <c r="CF248">
        <v>3.8039906485347871E-2</v>
      </c>
      <c r="CG248">
        <v>1270855.2088430501</v>
      </c>
      <c r="CH248">
        <v>1108803.3777426379</v>
      </c>
      <c r="CI248">
        <v>21043293.720574245</v>
      </c>
    </row>
    <row r="249" spans="77:87" x14ac:dyDescent="0.25">
      <c r="BY249" t="s">
        <v>3620</v>
      </c>
      <c r="BZ249" t="s">
        <v>3621</v>
      </c>
      <c r="CA249" t="s">
        <v>1603</v>
      </c>
      <c r="CB249">
        <v>23809897.9218571</v>
      </c>
      <c r="CC249">
        <v>0.52319364858214701</v>
      </c>
      <c r="CD249">
        <v>109</v>
      </c>
      <c r="CE249">
        <v>0.76738441375124999</v>
      </c>
      <c r="CF249">
        <v>0.45647913367684334</v>
      </c>
      <c r="CG249">
        <v>2183573.5988921099</v>
      </c>
      <c r="CH249">
        <v>1905137.3950029823</v>
      </c>
      <c r="CI249">
        <v>20773802.598249424</v>
      </c>
    </row>
    <row r="250" spans="77:87" x14ac:dyDescent="0.25">
      <c r="BY250" t="s">
        <v>3674</v>
      </c>
      <c r="BZ250" t="s">
        <v>293</v>
      </c>
      <c r="CA250" t="s">
        <v>2396</v>
      </c>
      <c r="CB250">
        <v>23762061.5266512</v>
      </c>
      <c r="CC250">
        <v>4.1554996345790096</v>
      </c>
      <c r="CD250">
        <v>110</v>
      </c>
      <c r="CE250">
        <v>-0.17485730148887199</v>
      </c>
      <c r="CF250">
        <v>3.6256152541753037</v>
      </c>
      <c r="CG250">
        <v>237189.34571243101</v>
      </c>
      <c r="CH250">
        <v>206944.38348325618</v>
      </c>
      <c r="CI250">
        <v>20732066.013141807</v>
      </c>
    </row>
    <row r="251" spans="77:87" x14ac:dyDescent="0.25">
      <c r="BY251" t="s">
        <v>4033</v>
      </c>
      <c r="BZ251" t="s">
        <v>4034</v>
      </c>
      <c r="CA251" t="s">
        <v>2880</v>
      </c>
      <c r="CB251">
        <v>23434289.721156701</v>
      </c>
      <c r="CC251">
        <v>2.3514565166498498</v>
      </c>
      <c r="CD251">
        <v>111</v>
      </c>
      <c r="CE251">
        <v>20.501142310003999</v>
      </c>
      <c r="CF251">
        <v>2.051612890385762</v>
      </c>
      <c r="CG251">
        <v>1330530.30164206</v>
      </c>
      <c r="CH251">
        <v>1160869.060758475</v>
      </c>
      <c r="CI251">
        <v>20446089.701653134</v>
      </c>
    </row>
    <row r="252" spans="77:87" x14ac:dyDescent="0.25">
      <c r="BY252" t="s">
        <v>3676</v>
      </c>
      <c r="BZ252" t="s">
        <v>119</v>
      </c>
      <c r="CA252" t="s">
        <v>1060</v>
      </c>
      <c r="CB252">
        <v>23239929.793723602</v>
      </c>
      <c r="CC252">
        <v>4.2446927356217801E-2</v>
      </c>
      <c r="CD252">
        <v>112</v>
      </c>
      <c r="CE252">
        <v>2.9576564667123901</v>
      </c>
      <c r="CF252">
        <v>3.703434986131706E-2</v>
      </c>
      <c r="CG252">
        <v>83018.453391257397</v>
      </c>
      <c r="CH252">
        <v>72432.438325524636</v>
      </c>
      <c r="CI252">
        <v>20276513.386006739</v>
      </c>
    </row>
    <row r="253" spans="77:87" x14ac:dyDescent="0.25">
      <c r="BY253" t="s">
        <v>3737</v>
      </c>
      <c r="BZ253" t="s">
        <v>2158</v>
      </c>
      <c r="CA253" t="s">
        <v>2159</v>
      </c>
      <c r="CB253">
        <v>23347178.7855758</v>
      </c>
      <c r="CC253">
        <v>3.8926893387147901E-2</v>
      </c>
      <c r="CD253">
        <v>113</v>
      </c>
      <c r="CE253">
        <v>1.5405158655372999</v>
      </c>
      <c r="CF253">
        <v>3.3963169503779138E-2</v>
      </c>
      <c r="CG253">
        <v>1134223.1998298101</v>
      </c>
      <c r="CH253">
        <v>989593.86272671213</v>
      </c>
      <c r="CI253">
        <v>20370086.629911896</v>
      </c>
    </row>
    <row r="254" spans="77:87" x14ac:dyDescent="0.25">
      <c r="BY254" t="s">
        <v>4207</v>
      </c>
      <c r="BZ254" t="s">
        <v>2902</v>
      </c>
      <c r="CA254" t="s">
        <v>2903</v>
      </c>
      <c r="CB254">
        <v>23196298.226322301</v>
      </c>
      <c r="CC254">
        <v>2.1233910754459998E-3</v>
      </c>
      <c r="CD254">
        <v>114</v>
      </c>
      <c r="CE254">
        <v>4.28546998182828</v>
      </c>
      <c r="CF254">
        <v>1.8526289858515795E-3</v>
      </c>
      <c r="CG254">
        <v>10521.0107142456</v>
      </c>
      <c r="CH254">
        <v>9179.4345540292907</v>
      </c>
      <c r="CI254">
        <v>20238445.454291049</v>
      </c>
    </row>
    <row r="255" spans="77:87" x14ac:dyDescent="0.25">
      <c r="BY255" t="s">
        <v>1433</v>
      </c>
      <c r="BZ255" t="s">
        <v>1433</v>
      </c>
      <c r="CA255" t="s">
        <v>1432</v>
      </c>
      <c r="CB255">
        <v>23161473.377126899</v>
      </c>
      <c r="CC255">
        <v>6.5332265365609501E-2</v>
      </c>
      <c r="CD255">
        <v>115</v>
      </c>
      <c r="CE255">
        <v>-10.4582845059369</v>
      </c>
      <c r="CF255">
        <v>5.7001486879779198E-2</v>
      </c>
      <c r="CG255">
        <v>488854.86605019198</v>
      </c>
      <c r="CH255">
        <v>426519.02666066802</v>
      </c>
      <c r="CI255">
        <v>20208061.26091595</v>
      </c>
    </row>
    <row r="256" spans="77:87" x14ac:dyDescent="0.25">
      <c r="BY256" t="s">
        <v>3963</v>
      </c>
      <c r="BZ256" t="s">
        <v>113</v>
      </c>
      <c r="CA256" t="s">
        <v>114</v>
      </c>
      <c r="CB256">
        <v>22973734.698137999</v>
      </c>
      <c r="CC256">
        <v>3.9112087937285796E-3</v>
      </c>
      <c r="CD256">
        <v>116</v>
      </c>
      <c r="CE256">
        <v>2.7542458143066701</v>
      </c>
      <c r="CF256">
        <v>3.4124749156050752E-3</v>
      </c>
      <c r="CG256">
        <v>639174.818380057</v>
      </c>
      <c r="CH256">
        <v>557671.08058914263</v>
      </c>
      <c r="CI256">
        <v>20044261.891839638</v>
      </c>
    </row>
    <row r="257" spans="77:87" x14ac:dyDescent="0.25">
      <c r="BY257" t="s">
        <v>3966</v>
      </c>
      <c r="BZ257" t="s">
        <v>3967</v>
      </c>
      <c r="CA257" t="s">
        <v>925</v>
      </c>
      <c r="CB257">
        <v>22320952.953947399</v>
      </c>
      <c r="CC257">
        <v>0.36757992892506802</v>
      </c>
      <c r="CD257">
        <v>117</v>
      </c>
      <c r="CE257">
        <v>4.9125498082061796</v>
      </c>
      <c r="CF257">
        <v>0.32070834186811703</v>
      </c>
      <c r="CG257">
        <v>24515.573790582599</v>
      </c>
      <c r="CH257">
        <v>21389.494914250259</v>
      </c>
      <c r="CI257">
        <v>19474718.958977759</v>
      </c>
    </row>
    <row r="258" spans="77:87" x14ac:dyDescent="0.25">
      <c r="BY258" t="s">
        <v>4943</v>
      </c>
      <c r="BZ258" t="s">
        <v>1699</v>
      </c>
      <c r="CA258" t="s">
        <v>1700</v>
      </c>
      <c r="CB258">
        <v>22281889.623342901</v>
      </c>
      <c r="CC258">
        <v>8.09003375843204E-2</v>
      </c>
      <c r="CD258">
        <v>118</v>
      </c>
      <c r="CE258">
        <v>18.129477542415</v>
      </c>
      <c r="CF258">
        <v>7.0584411937593405E-2</v>
      </c>
      <c r="CG258">
        <v>6994050.8699816596</v>
      </c>
      <c r="CH258">
        <v>6102211.467346821</v>
      </c>
      <c r="CI258">
        <v>19440636.749911964</v>
      </c>
    </row>
    <row r="259" spans="77:87" x14ac:dyDescent="0.25">
      <c r="BY259" t="s">
        <v>3834</v>
      </c>
      <c r="BZ259" t="s">
        <v>3835</v>
      </c>
      <c r="CA259" t="s">
        <v>3836</v>
      </c>
      <c r="CB259">
        <v>22162837.293880299</v>
      </c>
      <c r="CC259">
        <v>0.99384509897422901</v>
      </c>
      <c r="CD259">
        <v>119</v>
      </c>
      <c r="CE259">
        <v>6.4755484848171303</v>
      </c>
      <c r="CF259">
        <v>0.8671159350236296</v>
      </c>
      <c r="CG259">
        <v>70401.702657816102</v>
      </c>
      <c r="CH259">
        <v>61424.499945107367</v>
      </c>
      <c r="CI259">
        <v>19336765.259188455</v>
      </c>
    </row>
    <row r="260" spans="77:87" x14ac:dyDescent="0.25">
      <c r="BY260" t="s">
        <v>9583</v>
      </c>
      <c r="BZ260" t="s">
        <v>9584</v>
      </c>
      <c r="CA260" t="s">
        <v>9585</v>
      </c>
      <c r="CB260">
        <v>21210651.567204501</v>
      </c>
      <c r="CC260">
        <v>3.4508372357839698E-2</v>
      </c>
      <c r="CD260">
        <v>120</v>
      </c>
      <c r="CE260">
        <v>20.0050506290697</v>
      </c>
      <c r="CF260">
        <v>3.0108071765002142E-2</v>
      </c>
      <c r="CG260">
        <v>1966354.0697918599</v>
      </c>
      <c r="CH260">
        <v>1715616.3969364215</v>
      </c>
      <c r="CI260">
        <v>18505996.543263994</v>
      </c>
    </row>
    <row r="261" spans="77:87" x14ac:dyDescent="0.25">
      <c r="BY261" t="s">
        <v>3672</v>
      </c>
      <c r="BZ261" t="s">
        <v>950</v>
      </c>
      <c r="CA261" t="s">
        <v>951</v>
      </c>
      <c r="CB261">
        <v>21192455.009989101</v>
      </c>
      <c r="CC261">
        <v>2.29561317763305</v>
      </c>
      <c r="CD261">
        <v>121</v>
      </c>
      <c r="CE261">
        <v>-2.1349129566513798</v>
      </c>
      <c r="CF261">
        <v>2.0028903589003502</v>
      </c>
      <c r="CG261">
        <v>30036.530325490901</v>
      </c>
      <c r="CH261">
        <v>26206.452197566268</v>
      </c>
      <c r="CI261">
        <v>18490120.301845361</v>
      </c>
    </row>
    <row r="262" spans="77:87" x14ac:dyDescent="0.25">
      <c r="BY262" t="s">
        <v>3645</v>
      </c>
      <c r="BZ262" t="s">
        <v>3122</v>
      </c>
      <c r="CA262" t="s">
        <v>820</v>
      </c>
      <c r="CB262">
        <v>20659014.399435502</v>
      </c>
      <c r="CC262">
        <v>0.26837516474314099</v>
      </c>
      <c r="CD262">
        <v>122</v>
      </c>
      <c r="CE262">
        <v>0.52866527510425299</v>
      </c>
      <c r="CF262">
        <v>0.23415357398608422</v>
      </c>
      <c r="CG262">
        <v>283459.11209230003</v>
      </c>
      <c r="CH262">
        <v>247314.10687296261</v>
      </c>
      <c r="CI262">
        <v>18024700.837305892</v>
      </c>
    </row>
    <row r="263" spans="77:87" x14ac:dyDescent="0.25">
      <c r="BY263" t="s">
        <v>3708</v>
      </c>
      <c r="BZ263" t="s">
        <v>981</v>
      </c>
      <c r="CA263" t="s">
        <v>982</v>
      </c>
      <c r="CB263">
        <v>20569128.520739101</v>
      </c>
      <c r="CC263">
        <v>1.02087469574782E-2</v>
      </c>
      <c r="CD263">
        <v>123</v>
      </c>
      <c r="CE263">
        <v>1.47657511777904</v>
      </c>
      <c r="CF263">
        <v>8.9069887979423296E-3</v>
      </c>
      <c r="CG263">
        <v>145395.00019679201</v>
      </c>
      <c r="CH263">
        <v>126855.10214169834</v>
      </c>
      <c r="CI263">
        <v>17946276.666545585</v>
      </c>
    </row>
    <row r="264" spans="77:87" x14ac:dyDescent="0.25">
      <c r="BY264" t="s">
        <v>3689</v>
      </c>
      <c r="BZ264" t="s">
        <v>1498</v>
      </c>
      <c r="CA264" t="s">
        <v>1499</v>
      </c>
      <c r="CB264">
        <v>20423080.364129599</v>
      </c>
      <c r="CC264">
        <v>7.8413770183690903E-2</v>
      </c>
      <c r="CD264">
        <v>124</v>
      </c>
      <c r="CE264">
        <v>5.8535743887287399</v>
      </c>
      <c r="CF264">
        <v>6.8414916692487782E-2</v>
      </c>
      <c r="CG264">
        <v>165279.04878042999</v>
      </c>
      <c r="CH264">
        <v>144203.65615424232</v>
      </c>
      <c r="CI264">
        <v>17818851.694577985</v>
      </c>
    </row>
    <row r="265" spans="77:87" x14ac:dyDescent="0.25">
      <c r="BY265" t="s">
        <v>3847</v>
      </c>
      <c r="BZ265" t="s">
        <v>3848</v>
      </c>
      <c r="CA265" t="s">
        <v>3007</v>
      </c>
      <c r="CB265">
        <v>20078301.0077594</v>
      </c>
      <c r="CC265">
        <v>0.100970816917415</v>
      </c>
      <c r="CD265">
        <v>125</v>
      </c>
      <c r="CE265">
        <v>-5.23709595626186</v>
      </c>
      <c r="CF265">
        <v>8.8095624169007777E-2</v>
      </c>
      <c r="CG265">
        <v>1366664.4091730199</v>
      </c>
      <c r="CH265">
        <v>1192395.5637017321</v>
      </c>
      <c r="CI265">
        <v>17518036.533055976</v>
      </c>
    </row>
    <row r="266" spans="77:87" x14ac:dyDescent="0.25">
      <c r="BY266" t="s">
        <v>3677</v>
      </c>
      <c r="BZ266" t="s">
        <v>2175</v>
      </c>
      <c r="CA266" t="s">
        <v>2176</v>
      </c>
      <c r="CB266">
        <v>19796439.327537298</v>
      </c>
      <c r="CC266">
        <v>0.336333642167777</v>
      </c>
      <c r="CD266">
        <v>126</v>
      </c>
      <c r="CE266">
        <v>13.529028798193499</v>
      </c>
      <c r="CF266">
        <v>0.29344639412039525</v>
      </c>
      <c r="CG266">
        <v>1642747.6635944201</v>
      </c>
      <c r="CH266">
        <v>1433274.3380188418</v>
      </c>
      <c r="CI266">
        <v>17272116.163125716</v>
      </c>
    </row>
    <row r="267" spans="77:87" x14ac:dyDescent="0.25">
      <c r="BY267" t="s">
        <v>3684</v>
      </c>
      <c r="BZ267" t="s">
        <v>67</v>
      </c>
      <c r="CA267" t="s">
        <v>9586</v>
      </c>
      <c r="CB267">
        <v>19663491.843041498</v>
      </c>
      <c r="CC267">
        <v>28.959137204421801</v>
      </c>
      <c r="CD267">
        <v>127</v>
      </c>
      <c r="CE267">
        <v>-2.9903632333902199</v>
      </c>
      <c r="CF267">
        <v>25.266441782937171</v>
      </c>
      <c r="CG267">
        <v>16743.160618802998</v>
      </c>
      <c r="CH267">
        <v>14608.173235656959</v>
      </c>
      <c r="CI267">
        <v>17156121.344167914</v>
      </c>
    </row>
    <row r="268" spans="77:87" x14ac:dyDescent="0.25">
      <c r="BY268" t="s">
        <v>973</v>
      </c>
      <c r="BZ268" t="s">
        <v>973</v>
      </c>
      <c r="CA268" t="s">
        <v>974</v>
      </c>
      <c r="CB268">
        <v>18948236.220293701</v>
      </c>
      <c r="CC268">
        <v>1.01265703473967E-3</v>
      </c>
      <c r="CD268">
        <v>128</v>
      </c>
      <c r="CE268">
        <v>-0.12700180854215201</v>
      </c>
      <c r="CF268">
        <v>8.8352908561187618E-4</v>
      </c>
      <c r="CG268">
        <v>1435076.5715810501</v>
      </c>
      <c r="CH268">
        <v>1252084.2176324646</v>
      </c>
      <c r="CI268">
        <v>16532070.826899178</v>
      </c>
    </row>
    <row r="269" spans="77:87" x14ac:dyDescent="0.25">
      <c r="BY269" t="s">
        <v>4338</v>
      </c>
      <c r="BZ269" t="s">
        <v>1869</v>
      </c>
      <c r="CA269" t="s">
        <v>1870</v>
      </c>
      <c r="CB269">
        <v>18924913.702286799</v>
      </c>
      <c r="CC269">
        <v>2.1028506361459001E-3</v>
      </c>
      <c r="CD269">
        <v>129</v>
      </c>
      <c r="CE269">
        <v>0.67614969778535805</v>
      </c>
      <c r="CF269">
        <v>1.8347077401283927E-3</v>
      </c>
      <c r="CG269">
        <v>1159858.12579576</v>
      </c>
      <c r="CH269">
        <v>1011959.9767430399</v>
      </c>
      <c r="CI269">
        <v>16511722.256453408</v>
      </c>
    </row>
    <row r="270" spans="77:87" x14ac:dyDescent="0.25">
      <c r="BY270" t="s">
        <v>3634</v>
      </c>
      <c r="BZ270" t="s">
        <v>1102</v>
      </c>
      <c r="CA270" t="s">
        <v>1103</v>
      </c>
      <c r="CB270">
        <v>18470416.428420398</v>
      </c>
      <c r="CC270">
        <v>0.117841792537371</v>
      </c>
      <c r="CD270">
        <v>130</v>
      </c>
      <c r="CE270">
        <v>0.76447831198859395</v>
      </c>
      <c r="CF270">
        <v>0.10281531420376072</v>
      </c>
      <c r="CG270">
        <v>2169763.2863344201</v>
      </c>
      <c r="CH270">
        <v>1893088.0906407738</v>
      </c>
      <c r="CI270">
        <v>16115179.747966807</v>
      </c>
    </row>
    <row r="271" spans="77:87" x14ac:dyDescent="0.25">
      <c r="BY271" t="s">
        <v>3637</v>
      </c>
      <c r="BZ271" t="s">
        <v>120</v>
      </c>
      <c r="CA271" t="s">
        <v>121</v>
      </c>
      <c r="CB271">
        <v>18478565.8409562</v>
      </c>
      <c r="CC271">
        <v>0.30949054229196599</v>
      </c>
      <c r="CD271">
        <v>131</v>
      </c>
      <c r="CE271">
        <v>0.73448437080786499</v>
      </c>
      <c r="CF271">
        <v>0.27002616528214834</v>
      </c>
      <c r="CG271">
        <v>334737.44401764899</v>
      </c>
      <c r="CH271">
        <v>292053.73358118266</v>
      </c>
      <c r="CI271">
        <v>16122289.99631252</v>
      </c>
    </row>
    <row r="272" spans="77:87" x14ac:dyDescent="0.25">
      <c r="BY272" t="s">
        <v>3817</v>
      </c>
      <c r="BZ272" t="s">
        <v>2156</v>
      </c>
      <c r="CA272" t="s">
        <v>2157</v>
      </c>
      <c r="CB272">
        <v>18263511.762267299</v>
      </c>
      <c r="CC272">
        <v>3.73096740142487E-2</v>
      </c>
      <c r="CD272">
        <v>132</v>
      </c>
      <c r="CE272">
        <v>-4.6392161911669101</v>
      </c>
      <c r="CF272">
        <v>3.2552168241995805E-2</v>
      </c>
      <c r="CG272">
        <v>4297501.8476136997</v>
      </c>
      <c r="CH272">
        <v>3749510.1970170881</v>
      </c>
      <c r="CI272">
        <v>15934658.323413555</v>
      </c>
    </row>
    <row r="273" spans="77:87" x14ac:dyDescent="0.25">
      <c r="BY273" t="s">
        <v>3657</v>
      </c>
      <c r="BZ273" t="s">
        <v>2154</v>
      </c>
      <c r="CA273" t="s">
        <v>2155</v>
      </c>
      <c r="CB273">
        <v>18131490.714411501</v>
      </c>
      <c r="CC273">
        <v>0.87728055875861899</v>
      </c>
      <c r="CD273">
        <v>133</v>
      </c>
      <c r="CE273">
        <v>3.8452986885782798</v>
      </c>
      <c r="CF273">
        <v>0.76541500558907283</v>
      </c>
      <c r="CG273">
        <v>38585.950374123502</v>
      </c>
      <c r="CH273">
        <v>33665.701498117538</v>
      </c>
      <c r="CI273">
        <v>15819471.80745404</v>
      </c>
    </row>
    <row r="274" spans="77:87" x14ac:dyDescent="0.25">
      <c r="BY274" t="s">
        <v>164</v>
      </c>
      <c r="BZ274" t="s">
        <v>164</v>
      </c>
      <c r="CA274" t="s">
        <v>165</v>
      </c>
      <c r="CB274">
        <v>18047437.4070962</v>
      </c>
      <c r="CC274">
        <v>0.13281406011053001</v>
      </c>
      <c r="CD274">
        <v>134</v>
      </c>
      <c r="CE274">
        <v>-1.5009805933714899</v>
      </c>
      <c r="CF274">
        <v>0.11587840804959594</v>
      </c>
      <c r="CG274">
        <v>346288.51793514797</v>
      </c>
      <c r="CH274">
        <v>302131.88385916565</v>
      </c>
      <c r="CI274">
        <v>15746136.473567743</v>
      </c>
    </row>
    <row r="275" spans="77:87" x14ac:dyDescent="0.25">
      <c r="BY275" t="s">
        <v>4019</v>
      </c>
      <c r="BZ275" t="s">
        <v>4020</v>
      </c>
      <c r="CA275" t="s">
        <v>4021</v>
      </c>
      <c r="CB275">
        <v>17678553.741638299</v>
      </c>
      <c r="CC275">
        <v>2.9672672596784199E-2</v>
      </c>
      <c r="CD275">
        <v>135</v>
      </c>
      <c r="CE275">
        <v>4.7378080913840703</v>
      </c>
      <c r="CF275">
        <v>2.5888991423277871E-2</v>
      </c>
      <c r="CG275">
        <v>1238973.2276727301</v>
      </c>
      <c r="CH275">
        <v>1080986.7955192702</v>
      </c>
      <c r="CI275">
        <v>15424290.639827041</v>
      </c>
    </row>
    <row r="276" spans="77:87" x14ac:dyDescent="0.25">
      <c r="BY276" t="s">
        <v>143</v>
      </c>
      <c r="BZ276" t="s">
        <v>3696</v>
      </c>
      <c r="CA276" t="s">
        <v>144</v>
      </c>
      <c r="CB276">
        <v>17539176.245582301</v>
      </c>
      <c r="CC276">
        <v>0.250693012679708</v>
      </c>
      <c r="CD276">
        <v>136</v>
      </c>
      <c r="CE276">
        <v>1.9242304230462901</v>
      </c>
      <c r="CF276">
        <v>0.21872614386086783</v>
      </c>
      <c r="CG276">
        <v>358746.585778284</v>
      </c>
      <c r="CH276">
        <v>313001.37363935204</v>
      </c>
      <c r="CI276">
        <v>15302685.725803128</v>
      </c>
    </row>
    <row r="277" spans="77:87" x14ac:dyDescent="0.25">
      <c r="BY277" t="s">
        <v>3826</v>
      </c>
      <c r="BZ277" t="s">
        <v>1512</v>
      </c>
      <c r="CA277" t="s">
        <v>1513</v>
      </c>
      <c r="CB277">
        <v>17172021.668469701</v>
      </c>
      <c r="CC277">
        <v>2.2977431579254699E-2</v>
      </c>
      <c r="CD277">
        <v>137</v>
      </c>
      <c r="CE277">
        <v>3.7252990824438501</v>
      </c>
      <c r="CF277">
        <v>2.0047487368857624E-2</v>
      </c>
      <c r="CG277">
        <v>879224.24654634902</v>
      </c>
      <c r="CH277">
        <v>767110.84597223822</v>
      </c>
      <c r="CI277">
        <v>14982348.497436462</v>
      </c>
    </row>
    <row r="278" spans="77:87" x14ac:dyDescent="0.25">
      <c r="BY278" t="s">
        <v>5165</v>
      </c>
      <c r="BZ278" t="s">
        <v>1769</v>
      </c>
      <c r="CA278" t="s">
        <v>1770</v>
      </c>
      <c r="CB278">
        <v>17117971.589247201</v>
      </c>
      <c r="CC278">
        <v>3.2133205948957598E-2</v>
      </c>
      <c r="CD278">
        <v>138</v>
      </c>
      <c r="CE278">
        <v>0.625861245201637</v>
      </c>
      <c r="CF278">
        <v>2.8035772325582232E-2</v>
      </c>
      <c r="CG278">
        <v>94697.394518708505</v>
      </c>
      <c r="CH278">
        <v>82622.150954049954</v>
      </c>
      <c r="CI278">
        <v>14935190.560015941</v>
      </c>
    </row>
    <row r="279" spans="77:87" x14ac:dyDescent="0.25">
      <c r="BY279" t="s">
        <v>4042</v>
      </c>
      <c r="BZ279" t="s">
        <v>122</v>
      </c>
      <c r="CA279" t="s">
        <v>123</v>
      </c>
      <c r="CB279">
        <v>17110869.241910499</v>
      </c>
      <c r="CC279">
        <v>0.149248344163804</v>
      </c>
      <c r="CD279">
        <v>139</v>
      </c>
      <c r="CE279">
        <v>21.688847139701402</v>
      </c>
      <c r="CF279">
        <v>0.13021709080610078</v>
      </c>
      <c r="CG279">
        <v>319237.51491797803</v>
      </c>
      <c r="CH279">
        <v>278530.26244072709</v>
      </c>
      <c r="CI279">
        <v>14928993.861397531</v>
      </c>
    </row>
    <row r="280" spans="77:87" x14ac:dyDescent="0.25">
      <c r="BY280" t="s">
        <v>3889</v>
      </c>
      <c r="BZ280" t="s">
        <v>1115</v>
      </c>
      <c r="CA280" t="s">
        <v>1116</v>
      </c>
      <c r="CB280">
        <v>17307190.465784699</v>
      </c>
      <c r="CC280">
        <v>4.5186009298686401E-2</v>
      </c>
      <c r="CD280">
        <v>140</v>
      </c>
      <c r="CE280">
        <v>11.551372136451899</v>
      </c>
      <c r="CF280">
        <v>3.9424160508973724E-2</v>
      </c>
      <c r="CG280">
        <v>845889.42779864196</v>
      </c>
      <c r="CH280">
        <v>738026.68330232624</v>
      </c>
      <c r="CI280">
        <v>15100281.380730636</v>
      </c>
    </row>
    <row r="281" spans="77:87" x14ac:dyDescent="0.25">
      <c r="BY281" t="s">
        <v>1101</v>
      </c>
      <c r="BZ281" t="s">
        <v>1101</v>
      </c>
      <c r="CA281" t="s">
        <v>1100</v>
      </c>
      <c r="CB281">
        <v>16563201.174819</v>
      </c>
      <c r="CC281">
        <v>0.20649777745273201</v>
      </c>
      <c r="CD281">
        <v>141</v>
      </c>
      <c r="CE281">
        <v>-1.50580449668717</v>
      </c>
      <c r="CF281">
        <v>0.18016641985862444</v>
      </c>
      <c r="CG281">
        <v>556460.68827699299</v>
      </c>
      <c r="CH281">
        <v>485504.16007204074</v>
      </c>
      <c r="CI281">
        <v>14451161.140213137</v>
      </c>
    </row>
    <row r="282" spans="77:87" x14ac:dyDescent="0.25">
      <c r="BY282" t="s">
        <v>1287</v>
      </c>
      <c r="BZ282" t="s">
        <v>1287</v>
      </c>
      <c r="CA282" t="s">
        <v>1288</v>
      </c>
      <c r="CB282">
        <v>16542758.551513599</v>
      </c>
      <c r="CC282">
        <v>0.41356896378917701</v>
      </c>
      <c r="CD282">
        <v>142</v>
      </c>
      <c r="CE282">
        <v>5.8551930413022903</v>
      </c>
      <c r="CF282">
        <v>0.36083313094056407</v>
      </c>
      <c r="CG282">
        <v>4319505.6976485001</v>
      </c>
      <c r="CH282">
        <v>3768708.248118551</v>
      </c>
      <c r="CI282">
        <v>14433325.237575902</v>
      </c>
    </row>
    <row r="283" spans="77:87" x14ac:dyDescent="0.25">
      <c r="BY283" t="s">
        <v>3929</v>
      </c>
      <c r="BZ283" t="s">
        <v>111</v>
      </c>
      <c r="CA283" t="s">
        <v>112</v>
      </c>
      <c r="CB283">
        <v>16627614.260063199</v>
      </c>
      <c r="CC283">
        <v>0.216077919859783</v>
      </c>
      <c r="CD283">
        <v>143</v>
      </c>
      <c r="CE283">
        <v>-24.508109759267899</v>
      </c>
      <c r="CF283">
        <v>0.18852495998678273</v>
      </c>
      <c r="CG283">
        <v>3027672.9370224602</v>
      </c>
      <c r="CH283">
        <v>2641602.2501309793</v>
      </c>
      <c r="CI283">
        <v>14507360.655305509</v>
      </c>
    </row>
    <row r="284" spans="77:87" x14ac:dyDescent="0.25">
      <c r="BY284" t="s">
        <v>3964</v>
      </c>
      <c r="BZ284" t="s">
        <v>943</v>
      </c>
      <c r="CA284" t="s">
        <v>944</v>
      </c>
      <c r="CB284">
        <v>16417162.9887357</v>
      </c>
      <c r="CC284">
        <v>4.7953642277716098E-2</v>
      </c>
      <c r="CD284">
        <v>144</v>
      </c>
      <c r="CE284">
        <v>-1.1644941955528201</v>
      </c>
      <c r="CF284">
        <v>4.1838881536315431E-2</v>
      </c>
      <c r="CG284">
        <v>568363.36206587194</v>
      </c>
      <c r="CH284">
        <v>495889.07631540461</v>
      </c>
      <c r="CI284">
        <v>14323744.867390063</v>
      </c>
    </row>
    <row r="285" spans="77:87" x14ac:dyDescent="0.25">
      <c r="BY285" t="s">
        <v>4150</v>
      </c>
      <c r="BZ285" t="s">
        <v>4151</v>
      </c>
      <c r="CA285" t="s">
        <v>4152</v>
      </c>
      <c r="CB285">
        <v>16408370.8919963</v>
      </c>
      <c r="CC285">
        <v>0.20080981039573301</v>
      </c>
      <c r="CD285">
        <v>145</v>
      </c>
      <c r="CE285">
        <v>-9.4808515049994699E-2</v>
      </c>
      <c r="CF285">
        <v>0.17520374823293158</v>
      </c>
      <c r="CG285">
        <v>550.92165675452895</v>
      </c>
      <c r="CH285">
        <v>480.67143261513218</v>
      </c>
      <c r="CI285">
        <v>14316073.886074292</v>
      </c>
    </row>
    <row r="286" spans="77:87" x14ac:dyDescent="0.25">
      <c r="BY286" t="s">
        <v>3856</v>
      </c>
      <c r="BZ286" t="s">
        <v>1195</v>
      </c>
      <c r="CA286" t="s">
        <v>1196</v>
      </c>
      <c r="CB286">
        <v>16253335.813302999</v>
      </c>
      <c r="CC286">
        <v>9.8205455961657296E-3</v>
      </c>
      <c r="CD286">
        <v>146</v>
      </c>
      <c r="CE286">
        <v>0.95512134559508799</v>
      </c>
      <c r="CF286">
        <v>8.5682885450162564E-3</v>
      </c>
      <c r="CG286">
        <v>104623.014203004</v>
      </c>
      <c r="CH286">
        <v>91282.115169922195</v>
      </c>
      <c r="CI286">
        <v>14180807.950405488</v>
      </c>
    </row>
    <row r="287" spans="77:87" x14ac:dyDescent="0.25">
      <c r="BY287" t="s">
        <v>3930</v>
      </c>
      <c r="BZ287" t="s">
        <v>3931</v>
      </c>
      <c r="CA287" t="s">
        <v>2617</v>
      </c>
      <c r="CB287">
        <v>15982344.8570912</v>
      </c>
      <c r="CC287">
        <v>0.21403337974900499</v>
      </c>
      <c r="CD287">
        <v>147</v>
      </c>
      <c r="CE287">
        <v>13.951738589420099</v>
      </c>
      <c r="CF287">
        <v>0.18674112736369047</v>
      </c>
      <c r="CG287">
        <v>1650593.5448547499</v>
      </c>
      <c r="CH287">
        <v>1440119.7595761421</v>
      </c>
      <c r="CI287">
        <v>13944372.13498408</v>
      </c>
    </row>
    <row r="288" spans="77:87" x14ac:dyDescent="0.25">
      <c r="BY288" t="s">
        <v>4196</v>
      </c>
      <c r="BZ288" t="s">
        <v>3117</v>
      </c>
      <c r="CA288" t="s">
        <v>3118</v>
      </c>
      <c r="CB288">
        <v>16026112.903015301</v>
      </c>
      <c r="CC288">
        <v>1.00874895298333</v>
      </c>
      <c r="CD288">
        <v>148</v>
      </c>
      <c r="CE288">
        <v>0.50629841894709104</v>
      </c>
      <c r="CF288">
        <v>0.88011933899261408</v>
      </c>
      <c r="CG288">
        <v>6591409.07078618</v>
      </c>
      <c r="CH288">
        <v>5750912.1345339539</v>
      </c>
      <c r="CI288">
        <v>13982559.142300215</v>
      </c>
    </row>
    <row r="289" spans="77:87" x14ac:dyDescent="0.25">
      <c r="BY289" t="s">
        <v>3971</v>
      </c>
      <c r="BZ289" t="s">
        <v>2791</v>
      </c>
      <c r="CA289" t="s">
        <v>2792</v>
      </c>
      <c r="CB289">
        <v>15976863.675577</v>
      </c>
      <c r="CC289">
        <v>2.5679789524307699E-3</v>
      </c>
      <c r="CD289">
        <v>149</v>
      </c>
      <c r="CE289">
        <v>3.03886479564214</v>
      </c>
      <c r="CF289">
        <v>2.2405256842905137E-3</v>
      </c>
      <c r="CG289">
        <v>3128378.3847726299</v>
      </c>
      <c r="CH289">
        <v>2729466.3434167341</v>
      </c>
      <c r="CI289">
        <v>13939589.880849481</v>
      </c>
    </row>
    <row r="290" spans="77:87" x14ac:dyDescent="0.25">
      <c r="BY290" t="s">
        <v>3699</v>
      </c>
      <c r="BZ290" t="s">
        <v>2415</v>
      </c>
      <c r="CA290" t="s">
        <v>2416</v>
      </c>
      <c r="CB290">
        <v>15469520.7569208</v>
      </c>
      <c r="CC290">
        <v>2.98623276761566E-3</v>
      </c>
      <c r="CD290">
        <v>150</v>
      </c>
      <c r="CE290">
        <v>5.9876063044838004</v>
      </c>
      <c r="CF290">
        <v>2.6054462824859179E-3</v>
      </c>
      <c r="CG290">
        <v>2468486.52479843</v>
      </c>
      <c r="CH290">
        <v>2153719.9340752843</v>
      </c>
      <c r="CI290">
        <v>13496940.287122807</v>
      </c>
    </row>
    <row r="291" spans="77:87" x14ac:dyDescent="0.25">
      <c r="BY291" t="s">
        <v>3725</v>
      </c>
      <c r="BZ291" t="s">
        <v>2771</v>
      </c>
      <c r="CA291" t="s">
        <v>3726</v>
      </c>
      <c r="CB291">
        <v>15204722.833285401</v>
      </c>
      <c r="CC291">
        <v>8.6452874134129096E-3</v>
      </c>
      <c r="CD291">
        <v>151</v>
      </c>
      <c r="CE291">
        <v>-3.3142865180732999</v>
      </c>
      <c r="CF291">
        <v>7.5428922341789799E-3</v>
      </c>
      <c r="CG291">
        <v>368218.40410899097</v>
      </c>
      <c r="CH291">
        <v>321265.40252743725</v>
      </c>
      <c r="CI291">
        <v>13265907.805921853</v>
      </c>
    </row>
    <row r="292" spans="77:87" x14ac:dyDescent="0.25">
      <c r="BY292" t="s">
        <v>3781</v>
      </c>
      <c r="BZ292" t="s">
        <v>1248</v>
      </c>
      <c r="CA292" t="s">
        <v>1437</v>
      </c>
      <c r="CB292">
        <v>14963648.889859701</v>
      </c>
      <c r="CC292">
        <v>5.5194404262110697E-2</v>
      </c>
      <c r="CD292">
        <v>152</v>
      </c>
      <c r="CE292">
        <v>2.4318685036480301</v>
      </c>
      <c r="CF292">
        <v>4.815634499703194E-2</v>
      </c>
      <c r="CG292">
        <v>359876.71749165002</v>
      </c>
      <c r="CH292">
        <v>313987.39773741993</v>
      </c>
      <c r="CI292">
        <v>13055574.165318137</v>
      </c>
    </row>
    <row r="293" spans="77:87" x14ac:dyDescent="0.25">
      <c r="BY293" t="s">
        <v>4038</v>
      </c>
      <c r="BZ293" t="s">
        <v>985</v>
      </c>
      <c r="CA293" t="s">
        <v>986</v>
      </c>
      <c r="CB293">
        <v>14861710.214043099</v>
      </c>
      <c r="CC293">
        <v>4.54733787982727E-5</v>
      </c>
      <c r="CD293">
        <v>153</v>
      </c>
      <c r="CE293">
        <v>-26.978790473936801</v>
      </c>
      <c r="CF293">
        <v>3.9674886374189771E-5</v>
      </c>
      <c r="CG293">
        <v>1305875.9818877401</v>
      </c>
      <c r="CH293">
        <v>1139358.5119333074</v>
      </c>
      <c r="CI293">
        <v>12966634.097809615</v>
      </c>
    </row>
    <row r="294" spans="77:87" x14ac:dyDescent="0.25">
      <c r="BY294" t="s">
        <v>4615</v>
      </c>
      <c r="BZ294" t="s">
        <v>2125</v>
      </c>
      <c r="CA294" t="s">
        <v>2126</v>
      </c>
      <c r="CB294">
        <v>14815799.5972376</v>
      </c>
      <c r="CC294">
        <v>2.4273560297967201E-3</v>
      </c>
      <c r="CD294">
        <v>154</v>
      </c>
      <c r="CE294">
        <v>-0.101106306751426</v>
      </c>
      <c r="CF294">
        <v>2.1178341530132222E-3</v>
      </c>
      <c r="CG294">
        <v>52028.197811603997</v>
      </c>
      <c r="CH294">
        <v>45393.874195855147</v>
      </c>
      <c r="CI294">
        <v>12926577.727395451</v>
      </c>
    </row>
    <row r="295" spans="77:87" x14ac:dyDescent="0.25">
      <c r="BY295" t="s">
        <v>3850</v>
      </c>
      <c r="BZ295" t="s">
        <v>284</v>
      </c>
      <c r="CA295" t="s">
        <v>3851</v>
      </c>
      <c r="CB295">
        <v>14727154.8703954</v>
      </c>
      <c r="CC295">
        <v>3.4237879512523002E-2</v>
      </c>
      <c r="CD295">
        <v>155</v>
      </c>
      <c r="CE295">
        <v>102.869675540404</v>
      </c>
      <c r="CF295">
        <v>2.9872070544363159E-2</v>
      </c>
      <c r="CG295">
        <v>9.1702249856512505</v>
      </c>
      <c r="CH295">
        <v>8.0008929168309209</v>
      </c>
      <c r="CI295">
        <v>12849236.444251807</v>
      </c>
    </row>
    <row r="296" spans="77:87" x14ac:dyDescent="0.25">
      <c r="BY296" t="s">
        <v>4011</v>
      </c>
      <c r="BZ296" t="s">
        <v>1565</v>
      </c>
      <c r="CA296" t="s">
        <v>1566</v>
      </c>
      <c r="CB296">
        <v>14590820.8265258</v>
      </c>
      <c r="CC296">
        <v>2.46183982644308E-2</v>
      </c>
      <c r="CD296">
        <v>156</v>
      </c>
      <c r="CE296">
        <v>0.97996827993894597</v>
      </c>
      <c r="CF296">
        <v>2.1479207828140182E-2</v>
      </c>
      <c r="CG296">
        <v>3313941.1765437899</v>
      </c>
      <c r="CH296">
        <v>2891367.2813579864</v>
      </c>
      <c r="CI296">
        <v>12730286.899652196</v>
      </c>
    </row>
    <row r="297" spans="77:87" x14ac:dyDescent="0.25">
      <c r="BY297" t="s">
        <v>3952</v>
      </c>
      <c r="BZ297" t="s">
        <v>1577</v>
      </c>
      <c r="CA297" t="s">
        <v>2251</v>
      </c>
      <c r="CB297">
        <v>14579338.5940596</v>
      </c>
      <c r="CC297">
        <v>0.97467748850197</v>
      </c>
      <c r="CD297">
        <v>157</v>
      </c>
      <c r="CE297">
        <v>-3.1911178036738401</v>
      </c>
      <c r="CF297">
        <v>0.85039246323313022</v>
      </c>
      <c r="CG297">
        <v>103441.345632764</v>
      </c>
      <c r="CH297">
        <v>90251.125885747781</v>
      </c>
      <c r="CI297">
        <v>12720268.812576691</v>
      </c>
    </row>
    <row r="298" spans="77:87" x14ac:dyDescent="0.25">
      <c r="BY298" t="s">
        <v>3711</v>
      </c>
      <c r="BZ298" t="s">
        <v>1626</v>
      </c>
      <c r="CA298" t="s">
        <v>3712</v>
      </c>
      <c r="CB298">
        <v>14521882.6431832</v>
      </c>
      <c r="CC298">
        <v>2.80463884438432E-2</v>
      </c>
      <c r="CD298">
        <v>158</v>
      </c>
      <c r="CE298">
        <v>0.88695835372104304</v>
      </c>
      <c r="CF298">
        <v>2.447008126781499E-2</v>
      </c>
      <c r="CG298">
        <v>303916.27396943502</v>
      </c>
      <c r="CH298">
        <v>265162.69421049661</v>
      </c>
      <c r="CI298">
        <v>12670139.299820343</v>
      </c>
    </row>
    <row r="299" spans="77:87" x14ac:dyDescent="0.25">
      <c r="BY299" t="s">
        <v>3652</v>
      </c>
      <c r="BZ299" t="s">
        <v>1084</v>
      </c>
      <c r="CA299" t="s">
        <v>1085</v>
      </c>
      <c r="CB299">
        <v>14447270.0299707</v>
      </c>
      <c r="CC299">
        <v>0.97790041648970105</v>
      </c>
      <c r="CD299">
        <v>159</v>
      </c>
      <c r="CE299">
        <v>0.47492361011180201</v>
      </c>
      <c r="CF299">
        <v>0.85320442278143371</v>
      </c>
      <c r="CG299">
        <v>78310.879525377095</v>
      </c>
      <c r="CH299">
        <v>68325.146033578189</v>
      </c>
      <c r="CI299">
        <v>12605040.839369021</v>
      </c>
    </row>
    <row r="300" spans="77:87" x14ac:dyDescent="0.25">
      <c r="BY300" t="s">
        <v>3666</v>
      </c>
      <c r="BZ300" t="s">
        <v>1218</v>
      </c>
      <c r="CA300" t="s">
        <v>1219</v>
      </c>
      <c r="CB300">
        <v>14391283.7555972</v>
      </c>
      <c r="CC300">
        <v>1.9723822673185499E-2</v>
      </c>
      <c r="CD300">
        <v>160</v>
      </c>
      <c r="CE300">
        <v>6.10225946734166E-2</v>
      </c>
      <c r="CF300">
        <v>1.7208759148836933E-2</v>
      </c>
      <c r="CG300">
        <v>139854.22960009199</v>
      </c>
      <c r="CH300">
        <v>122020.85736686592</v>
      </c>
      <c r="CI300">
        <v>12556193.598785985</v>
      </c>
    </row>
    <row r="301" spans="77:87" x14ac:dyDescent="0.25">
      <c r="BY301" t="s">
        <v>4639</v>
      </c>
      <c r="BZ301" t="s">
        <v>2171</v>
      </c>
      <c r="CA301" t="s">
        <v>2172</v>
      </c>
      <c r="CB301">
        <v>14267116.3160307</v>
      </c>
      <c r="CC301">
        <v>0.71929196381606497</v>
      </c>
      <c r="CD301">
        <v>161</v>
      </c>
      <c r="CE301">
        <v>-2.9631527414026699</v>
      </c>
      <c r="CF301">
        <v>0.62757216834202356</v>
      </c>
      <c r="CG301">
        <v>214903.97718266401</v>
      </c>
      <c r="CH301">
        <v>187500.71143619387</v>
      </c>
      <c r="CI301">
        <v>12447859.246108368</v>
      </c>
    </row>
    <row r="302" spans="77:87" x14ac:dyDescent="0.25">
      <c r="BY302" t="s">
        <v>3790</v>
      </c>
      <c r="BZ302" t="s">
        <v>1601</v>
      </c>
      <c r="CA302" t="s">
        <v>1602</v>
      </c>
      <c r="CB302">
        <v>14051866.134252001</v>
      </c>
      <c r="CC302">
        <v>0.122775309512654</v>
      </c>
      <c r="CD302">
        <v>162</v>
      </c>
      <c r="CE302">
        <v>-0.77740588364044305</v>
      </c>
      <c r="CF302">
        <v>0.10711973869545749</v>
      </c>
      <c r="CG302">
        <v>709446.67068883497</v>
      </c>
      <c r="CH302">
        <v>618982.28792261914</v>
      </c>
      <c r="CI302">
        <v>12260056.476008996</v>
      </c>
    </row>
    <row r="303" spans="77:87" x14ac:dyDescent="0.25">
      <c r="BY303" t="s">
        <v>3907</v>
      </c>
      <c r="BZ303" t="s">
        <v>3908</v>
      </c>
      <c r="CA303" t="s">
        <v>3909</v>
      </c>
      <c r="CB303">
        <v>13927924.4455154</v>
      </c>
      <c r="CC303">
        <v>1.2791092283221299E-2</v>
      </c>
      <c r="CD303">
        <v>163</v>
      </c>
      <c r="CE303">
        <v>-5.2611910312910704</v>
      </c>
      <c r="CF303">
        <v>1.1160048941818624E-2</v>
      </c>
      <c r="CG303">
        <v>324990.08205471397</v>
      </c>
      <c r="CH303">
        <v>283549.2967315893</v>
      </c>
      <c r="CI303">
        <v>12151919.087769955</v>
      </c>
    </row>
    <row r="304" spans="77:87" x14ac:dyDescent="0.25">
      <c r="BY304" t="s">
        <v>3837</v>
      </c>
      <c r="BZ304" t="s">
        <v>1380</v>
      </c>
      <c r="CA304" t="s">
        <v>1381</v>
      </c>
      <c r="CB304">
        <v>13726420.6887262</v>
      </c>
      <c r="CC304">
        <v>3.4695556627453898</v>
      </c>
      <c r="CD304">
        <v>164</v>
      </c>
      <c r="CE304">
        <v>-0.12632039531939901</v>
      </c>
      <c r="CF304">
        <v>3.0271387419660756</v>
      </c>
      <c r="CG304">
        <v>694500.526437614</v>
      </c>
      <c r="CH304">
        <v>605941.98630944837</v>
      </c>
      <c r="CI304">
        <v>11976109.881023973</v>
      </c>
    </row>
    <row r="305" spans="77:87" x14ac:dyDescent="0.25">
      <c r="BY305" t="s">
        <v>3650</v>
      </c>
      <c r="BZ305" t="s">
        <v>231</v>
      </c>
      <c r="CA305" t="s">
        <v>232</v>
      </c>
      <c r="CB305">
        <v>13847727.775211601</v>
      </c>
      <c r="CC305">
        <v>0.192776930869104</v>
      </c>
      <c r="CD305">
        <v>165</v>
      </c>
      <c r="CE305">
        <v>1.1345360984333399</v>
      </c>
      <c r="CF305">
        <v>0.16819517330626116</v>
      </c>
      <c r="CG305">
        <v>166644.785861068</v>
      </c>
      <c r="CH305">
        <v>145395.24263677985</v>
      </c>
      <c r="CI305">
        <v>12081948.615683274</v>
      </c>
    </row>
    <row r="306" spans="77:87" x14ac:dyDescent="0.25">
      <c r="BY306" t="s">
        <v>4571</v>
      </c>
      <c r="BZ306" t="s">
        <v>2430</v>
      </c>
      <c r="CA306" t="s">
        <v>2431</v>
      </c>
      <c r="CB306">
        <v>13773029.372921901</v>
      </c>
      <c r="CC306">
        <v>1.1203964789016001</v>
      </c>
      <c r="CD306">
        <v>166</v>
      </c>
      <c r="CE306">
        <v>0.31677717387927201</v>
      </c>
      <c r="CF306">
        <v>0.97753024229094199</v>
      </c>
      <c r="CG306">
        <v>838441.06689080899</v>
      </c>
      <c r="CH306">
        <v>731528.0926872947</v>
      </c>
      <c r="CI306">
        <v>12016775.305463143</v>
      </c>
    </row>
    <row r="307" spans="77:87" x14ac:dyDescent="0.25">
      <c r="BY307" t="s">
        <v>1429</v>
      </c>
      <c r="BZ307" t="s">
        <v>1429</v>
      </c>
      <c r="CA307" t="s">
        <v>1427</v>
      </c>
      <c r="CB307">
        <v>13476995.579657</v>
      </c>
      <c r="CC307">
        <v>0.14460597119740501</v>
      </c>
      <c r="CD307">
        <v>167</v>
      </c>
      <c r="CE307">
        <v>2.5986520432762701</v>
      </c>
      <c r="CF307">
        <v>0.12616668538613918</v>
      </c>
      <c r="CG307">
        <v>952241.96159980504</v>
      </c>
      <c r="CH307">
        <v>830817.78010836791</v>
      </c>
      <c r="CI307">
        <v>11758489.965312622</v>
      </c>
    </row>
    <row r="308" spans="77:87" x14ac:dyDescent="0.25">
      <c r="BY308" t="s">
        <v>1838</v>
      </c>
      <c r="BZ308" t="s">
        <v>4462</v>
      </c>
      <c r="CA308" t="s">
        <v>1875</v>
      </c>
      <c r="CB308">
        <v>13369431.259053901</v>
      </c>
      <c r="CC308">
        <v>0.36348399885762001</v>
      </c>
      <c r="CD308">
        <v>168</v>
      </c>
      <c r="CE308">
        <v>1.54566720539081</v>
      </c>
      <c r="CF308">
        <v>0.31713470022728962</v>
      </c>
      <c r="CG308">
        <v>132332.84103937901</v>
      </c>
      <c r="CH308">
        <v>115458.55114708369</v>
      </c>
      <c r="CI308">
        <v>11664641.601486908</v>
      </c>
    </row>
    <row r="309" spans="77:87" x14ac:dyDescent="0.25">
      <c r="BY309" t="s">
        <v>4195</v>
      </c>
      <c r="BZ309" t="s">
        <v>2057</v>
      </c>
      <c r="CA309" t="s">
        <v>9587</v>
      </c>
      <c r="CB309">
        <v>13289018.523284599</v>
      </c>
      <c r="CC309">
        <v>1.7663400034453099E-2</v>
      </c>
      <c r="CD309">
        <v>169</v>
      </c>
      <c r="CE309">
        <v>-2.2203158507354401</v>
      </c>
      <c r="CF309">
        <v>1.5411069242459854E-2</v>
      </c>
      <c r="CG309">
        <v>350049.77283454698</v>
      </c>
      <c r="CH309">
        <v>305413.52610132273</v>
      </c>
      <c r="CI309">
        <v>11594482.615306493</v>
      </c>
    </row>
    <row r="310" spans="77:87" x14ac:dyDescent="0.25">
      <c r="BY310" t="s">
        <v>3722</v>
      </c>
      <c r="BZ310" t="s">
        <v>3723</v>
      </c>
      <c r="CA310" t="s">
        <v>60</v>
      </c>
      <c r="CB310">
        <v>13331009.926293399</v>
      </c>
      <c r="CC310">
        <v>11.951274627449999</v>
      </c>
      <c r="CD310">
        <v>170</v>
      </c>
      <c r="CE310">
        <v>3.5370487607044199</v>
      </c>
      <c r="CF310">
        <v>10.427319794605346</v>
      </c>
      <c r="CG310">
        <v>132917.48616811499</v>
      </c>
      <c r="CH310">
        <v>115968.64583687403</v>
      </c>
      <c r="CI310">
        <v>11631119.526552029</v>
      </c>
    </row>
    <row r="311" spans="77:87" x14ac:dyDescent="0.25">
      <c r="BY311" t="s">
        <v>3721</v>
      </c>
      <c r="BZ311" t="s">
        <v>2404</v>
      </c>
      <c r="CA311" t="s">
        <v>2405</v>
      </c>
      <c r="CB311">
        <v>12860938.4295542</v>
      </c>
      <c r="CC311">
        <v>1.9135875976320299E-2</v>
      </c>
      <c r="CD311">
        <v>171</v>
      </c>
      <c r="CE311">
        <v>-0.76093750058105603</v>
      </c>
      <c r="CF311">
        <v>1.66957838870758E-2</v>
      </c>
      <c r="CG311">
        <v>470789.760727013</v>
      </c>
      <c r="CH311">
        <v>410757.47517766885</v>
      </c>
      <c r="CI311">
        <v>11220988.726648031</v>
      </c>
    </row>
    <row r="312" spans="77:87" x14ac:dyDescent="0.25">
      <c r="BY312" t="s">
        <v>5676</v>
      </c>
      <c r="BZ312" t="s">
        <v>5677</v>
      </c>
      <c r="CA312" t="s">
        <v>5678</v>
      </c>
      <c r="CB312">
        <v>12652534.508811699</v>
      </c>
      <c r="CC312">
        <v>1.5944050226338999</v>
      </c>
      <c r="CD312">
        <v>172</v>
      </c>
      <c r="CE312">
        <v>169.425853026211</v>
      </c>
      <c r="CF312">
        <v>1.3910960605777616</v>
      </c>
      <c r="CG312">
        <v>55.364120005939398</v>
      </c>
      <c r="CH312">
        <v>48.304419607502062</v>
      </c>
      <c r="CI312">
        <v>11039159.22345509</v>
      </c>
    </row>
    <row r="313" spans="77:87" x14ac:dyDescent="0.25">
      <c r="BY313" t="s">
        <v>3667</v>
      </c>
      <c r="BZ313" t="s">
        <v>115</v>
      </c>
      <c r="CA313" t="s">
        <v>116</v>
      </c>
      <c r="CB313">
        <v>12020464.278317001</v>
      </c>
      <c r="CC313">
        <v>0.47730758469596601</v>
      </c>
      <c r="CD313">
        <v>173</v>
      </c>
      <c r="CE313">
        <v>-4.3157577542053103</v>
      </c>
      <c r="CF313">
        <v>0.41644418534104483</v>
      </c>
      <c r="CG313">
        <v>348034.35546818399</v>
      </c>
      <c r="CH313">
        <v>303655.1026650141</v>
      </c>
      <c r="CI313">
        <v>10487686.796331692</v>
      </c>
    </row>
    <row r="314" spans="77:87" x14ac:dyDescent="0.25">
      <c r="BY314" t="s">
        <v>3691</v>
      </c>
      <c r="BZ314" t="s">
        <v>3692</v>
      </c>
      <c r="CA314" t="s">
        <v>1286</v>
      </c>
      <c r="CB314">
        <v>12402280.0249185</v>
      </c>
      <c r="CC314">
        <v>2.7662743839496001E-2</v>
      </c>
      <c r="CD314">
        <v>174</v>
      </c>
      <c r="CE314">
        <v>-7.3129456160571999</v>
      </c>
      <c r="CF314">
        <v>2.4135356721546521E-2</v>
      </c>
      <c r="CG314">
        <v>2102127.0228685499</v>
      </c>
      <c r="CH314">
        <v>1834076.3976744905</v>
      </c>
      <c r="CI314">
        <v>10820815.689821048</v>
      </c>
    </row>
    <row r="315" spans="77:87" x14ac:dyDescent="0.25">
      <c r="BY315" t="s">
        <v>3941</v>
      </c>
      <c r="BZ315" t="s">
        <v>2019</v>
      </c>
      <c r="CA315" t="s">
        <v>2020</v>
      </c>
      <c r="CB315">
        <v>12333572.617697701</v>
      </c>
      <c r="CC315">
        <v>2.4374465010244301E-3</v>
      </c>
      <c r="CD315">
        <v>175</v>
      </c>
      <c r="CE315">
        <v>-1.99221853815164</v>
      </c>
      <c r="CF315">
        <v>2.1266379478928018E-3</v>
      </c>
      <c r="CG315">
        <v>87383.912468237104</v>
      </c>
      <c r="CH315">
        <v>76241.240253762357</v>
      </c>
      <c r="CI315">
        <v>10760869.438924601</v>
      </c>
    </row>
    <row r="316" spans="77:87" x14ac:dyDescent="0.25">
      <c r="BY316" t="s">
        <v>3619</v>
      </c>
      <c r="BZ316" t="s">
        <v>948</v>
      </c>
      <c r="CA316" t="s">
        <v>949</v>
      </c>
      <c r="CB316">
        <v>12277011.6567764</v>
      </c>
      <c r="CC316">
        <v>7.63175018132142E-2</v>
      </c>
      <c r="CD316">
        <v>176</v>
      </c>
      <c r="CE316">
        <v>-1.76056584673084</v>
      </c>
      <c r="CF316">
        <v>6.6585951887004044E-2</v>
      </c>
      <c r="CG316">
        <v>2243301.1245961101</v>
      </c>
      <c r="CH316">
        <v>1957248.8249943627</v>
      </c>
      <c r="CI316">
        <v>10711520.79237422</v>
      </c>
    </row>
    <row r="317" spans="77:87" x14ac:dyDescent="0.25">
      <c r="BY317" t="s">
        <v>3887</v>
      </c>
      <c r="BZ317" t="s">
        <v>5588</v>
      </c>
      <c r="CA317" t="s">
        <v>3049</v>
      </c>
      <c r="CB317">
        <v>12211418.6572352</v>
      </c>
      <c r="CC317">
        <v>4.2283717456137099E-2</v>
      </c>
      <c r="CD317">
        <v>177</v>
      </c>
      <c r="CE317">
        <v>0.28536848358022698</v>
      </c>
      <c r="CF317">
        <v>3.6891951508435251E-2</v>
      </c>
      <c r="CG317">
        <v>4.2283717456137104E-3</v>
      </c>
      <c r="CH317">
        <v>3.6891951508435258E-3</v>
      </c>
      <c r="CI317">
        <v>10654291.818576515</v>
      </c>
    </row>
    <row r="318" spans="77:87" x14ac:dyDescent="0.25">
      <c r="BY318" t="s">
        <v>1584</v>
      </c>
      <c r="BZ318" t="s">
        <v>1584</v>
      </c>
      <c r="CA318" t="s">
        <v>1585</v>
      </c>
      <c r="CB318">
        <v>12226204.831782799</v>
      </c>
      <c r="CC318">
        <v>2.7056948066275701E-3</v>
      </c>
      <c r="CD318">
        <v>178</v>
      </c>
      <c r="CE318">
        <v>2.3453069671463198</v>
      </c>
      <c r="CF318">
        <v>2.3606808390552632E-3</v>
      </c>
      <c r="CG318">
        <v>401684.15047777898</v>
      </c>
      <c r="CH318">
        <v>350463.79771375563</v>
      </c>
      <c r="CI318">
        <v>10667192.548862852</v>
      </c>
    </row>
    <row r="319" spans="77:87" x14ac:dyDescent="0.25">
      <c r="BY319" t="s">
        <v>3693</v>
      </c>
      <c r="BZ319" t="s">
        <v>109</v>
      </c>
      <c r="CA319" t="s">
        <v>110</v>
      </c>
      <c r="CB319">
        <v>11970214.930773599</v>
      </c>
      <c r="CC319">
        <v>0.36859188763622103</v>
      </c>
      <c r="CD319">
        <v>179</v>
      </c>
      <c r="CE319">
        <v>4.1341240592080402</v>
      </c>
      <c r="CF319">
        <v>0.32159126167617608</v>
      </c>
      <c r="CG319">
        <v>36152.724132356198</v>
      </c>
      <c r="CH319">
        <v>31542.745667342944</v>
      </c>
      <c r="CI319">
        <v>10443844.94409094</v>
      </c>
    </row>
    <row r="320" spans="77:87" x14ac:dyDescent="0.25">
      <c r="BY320" t="s">
        <v>4279</v>
      </c>
      <c r="BZ320" t="s">
        <v>1919</v>
      </c>
      <c r="CA320" t="s">
        <v>1920</v>
      </c>
      <c r="CB320">
        <v>11924637.135497199</v>
      </c>
      <c r="CC320">
        <v>2.3377534330237699</v>
      </c>
      <c r="CD320">
        <v>180</v>
      </c>
      <c r="CE320">
        <v>-0.802589254609271</v>
      </c>
      <c r="CF320">
        <v>2.0396571417651779</v>
      </c>
      <c r="CG320">
        <v>866779.44637738005</v>
      </c>
      <c r="CH320">
        <v>756252.93205201521</v>
      </c>
      <c r="CI320">
        <v>10404078.955801414</v>
      </c>
    </row>
    <row r="321" spans="77:87" x14ac:dyDescent="0.25">
      <c r="BY321" t="s">
        <v>3846</v>
      </c>
      <c r="BZ321" t="s">
        <v>1175</v>
      </c>
      <c r="CA321" t="s">
        <v>1176</v>
      </c>
      <c r="CB321">
        <v>11844539.436505601</v>
      </c>
      <c r="CC321">
        <v>1.31568204107527E-3</v>
      </c>
      <c r="CD321">
        <v>181</v>
      </c>
      <c r="CE321">
        <v>-0.56187339789230795</v>
      </c>
      <c r="CF321">
        <v>1.1479141612895985E-3</v>
      </c>
      <c r="CG321">
        <v>2176819.5999556999</v>
      </c>
      <c r="CH321">
        <v>1899244.6254869497</v>
      </c>
      <c r="CI321">
        <v>10334194.834799031</v>
      </c>
    </row>
    <row r="322" spans="77:87" x14ac:dyDescent="0.25">
      <c r="BY322" t="s">
        <v>4168</v>
      </c>
      <c r="BZ322" t="s">
        <v>2538</v>
      </c>
      <c r="CA322" t="s">
        <v>2539</v>
      </c>
      <c r="CB322">
        <v>11789312.139851199</v>
      </c>
      <c r="CC322">
        <v>6.5538188897913602E-2</v>
      </c>
      <c r="CD322">
        <v>182</v>
      </c>
      <c r="CE322">
        <v>0.82760418646497502</v>
      </c>
      <c r="CF322">
        <v>5.7181152278785077E-2</v>
      </c>
      <c r="CG322">
        <v>33437041.263756301</v>
      </c>
      <c r="CH322">
        <v>29173350.384049695</v>
      </c>
      <c r="CI322">
        <v>10286009.791650219</v>
      </c>
    </row>
    <row r="323" spans="77:87" x14ac:dyDescent="0.25">
      <c r="BY323" t="s">
        <v>3662</v>
      </c>
      <c r="BZ323" t="s">
        <v>199</v>
      </c>
      <c r="CA323" t="s">
        <v>200</v>
      </c>
      <c r="CB323">
        <v>11754045.589224201</v>
      </c>
      <c r="CC323">
        <v>0.24485294171541899</v>
      </c>
      <c r="CD323">
        <v>183</v>
      </c>
      <c r="CE323">
        <v>-6.8870823432739403</v>
      </c>
      <c r="CF323">
        <v>0.21363076370551917</v>
      </c>
      <c r="CG323">
        <v>213847.138250519</v>
      </c>
      <c r="CH323">
        <v>186578.63426364242</v>
      </c>
      <c r="CI323">
        <v>10255240.219959872</v>
      </c>
    </row>
    <row r="324" spans="77:87" x14ac:dyDescent="0.25">
      <c r="BY324" t="s">
        <v>4612</v>
      </c>
      <c r="BZ324" t="s">
        <v>1544</v>
      </c>
      <c r="CA324" t="s">
        <v>1545</v>
      </c>
      <c r="CB324">
        <v>11647757.524574</v>
      </c>
      <c r="CC324">
        <v>6.9932509487592E-3</v>
      </c>
      <c r="CD324">
        <v>184</v>
      </c>
      <c r="CE324">
        <v>-0.14587901480007801</v>
      </c>
      <c r="CF324">
        <v>6.1015135472791224E-3</v>
      </c>
      <c r="CG324">
        <v>62500.645893373199</v>
      </c>
      <c r="CH324">
        <v>54530.938532925633</v>
      </c>
      <c r="CI324">
        <v>10162505.371585477</v>
      </c>
    </row>
    <row r="325" spans="77:87" x14ac:dyDescent="0.25">
      <c r="BY325" t="s">
        <v>3891</v>
      </c>
      <c r="BZ325" t="s">
        <v>2410</v>
      </c>
      <c r="CA325" t="s">
        <v>2411</v>
      </c>
      <c r="CB325">
        <v>11624516.720537599</v>
      </c>
      <c r="CC325">
        <v>5.5560320533719202E-4</v>
      </c>
      <c r="CD325">
        <v>185</v>
      </c>
      <c r="CE325">
        <v>0.81560631562265695</v>
      </c>
      <c r="CF325">
        <v>4.8475601821182558E-4</v>
      </c>
      <c r="CG325">
        <v>110750.566515642</v>
      </c>
      <c r="CH325">
        <v>96628.31877696648</v>
      </c>
      <c r="CI325">
        <v>10142228.095434973</v>
      </c>
    </row>
    <row r="326" spans="77:87" x14ac:dyDescent="0.25">
      <c r="BY326" t="s">
        <v>3641</v>
      </c>
      <c r="BZ326" t="s">
        <v>162</v>
      </c>
      <c r="CA326" t="s">
        <v>163</v>
      </c>
      <c r="CB326">
        <v>11627825.5492082</v>
      </c>
      <c r="CC326">
        <v>0.92694259298971304</v>
      </c>
      <c r="CD326">
        <v>186</v>
      </c>
      <c r="CE326">
        <v>-0.39718050161604701</v>
      </c>
      <c r="CF326">
        <v>0.80874443518722317</v>
      </c>
      <c r="CG326">
        <v>176629.831693388</v>
      </c>
      <c r="CH326">
        <v>154107.05533483741</v>
      </c>
      <c r="CI326">
        <v>10145115.00212647</v>
      </c>
    </row>
    <row r="327" spans="77:87" x14ac:dyDescent="0.25">
      <c r="BY327" t="s">
        <v>3831</v>
      </c>
      <c r="BZ327" t="s">
        <v>1599</v>
      </c>
      <c r="CA327" t="s">
        <v>1600</v>
      </c>
      <c r="CB327">
        <v>11627152.352810901</v>
      </c>
      <c r="CC327">
        <v>0.19373656720298299</v>
      </c>
      <c r="CD327">
        <v>187</v>
      </c>
      <c r="CE327">
        <v>2.77878113643632</v>
      </c>
      <c r="CF327">
        <v>0.1690324425726619</v>
      </c>
      <c r="CG327">
        <v>60374.315785560299</v>
      </c>
      <c r="CH327">
        <v>52675.745282480391</v>
      </c>
      <c r="CI327">
        <v>10144527.647694577</v>
      </c>
    </row>
    <row r="328" spans="77:87" x14ac:dyDescent="0.25">
      <c r="BY328" t="s">
        <v>3880</v>
      </c>
      <c r="BZ328" t="s">
        <v>2060</v>
      </c>
      <c r="CA328" t="s">
        <v>2061</v>
      </c>
      <c r="CB328">
        <v>11578295.7428165</v>
      </c>
      <c r="CC328">
        <v>4.0313178437637797E-3</v>
      </c>
      <c r="CD328">
        <v>188</v>
      </c>
      <c r="CE328">
        <v>-4.6382680394835898</v>
      </c>
      <c r="CF328">
        <v>3.5172683802340869E-3</v>
      </c>
      <c r="CG328">
        <v>4226.1347058698402</v>
      </c>
      <c r="CH328">
        <v>3687.2433649855552</v>
      </c>
      <c r="CI328">
        <v>10101900.939467002</v>
      </c>
    </row>
    <row r="329" spans="77:87" x14ac:dyDescent="0.25">
      <c r="BY329" t="s">
        <v>4250</v>
      </c>
      <c r="BZ329" t="s">
        <v>4251</v>
      </c>
      <c r="CA329" t="s">
        <v>2412</v>
      </c>
      <c r="CB329">
        <v>11392592.9385063</v>
      </c>
      <c r="CC329">
        <v>0.21377754105601801</v>
      </c>
      <c r="CD329">
        <v>189</v>
      </c>
      <c r="CE329">
        <v>-6.5198011639999498E-2</v>
      </c>
      <c r="CF329">
        <v>0.18651791168580104</v>
      </c>
      <c r="CG329">
        <v>11341855.963344401</v>
      </c>
      <c r="CH329">
        <v>9895610.5420345068</v>
      </c>
      <c r="CI329">
        <v>9939877.8425456118</v>
      </c>
    </row>
    <row r="330" spans="77:87" x14ac:dyDescent="0.25">
      <c r="BY330" t="s">
        <v>3755</v>
      </c>
      <c r="BZ330" t="s">
        <v>3755</v>
      </c>
      <c r="CA330" t="s">
        <v>2444</v>
      </c>
      <c r="CB330">
        <v>11273772.6054796</v>
      </c>
      <c r="CC330">
        <v>1.5496172576315299E-3</v>
      </c>
      <c r="CD330">
        <v>190</v>
      </c>
      <c r="CE330">
        <v>1.03985391115862</v>
      </c>
      <c r="CF330">
        <v>1.3520193626419036E-3</v>
      </c>
      <c r="CG330">
        <v>340228.79524110199</v>
      </c>
      <c r="CH330">
        <v>296844.86064472824</v>
      </c>
      <c r="CI330">
        <v>9836208.7654644791</v>
      </c>
    </row>
    <row r="331" spans="77:87" x14ac:dyDescent="0.25">
      <c r="BY331" t="s">
        <v>3679</v>
      </c>
      <c r="BZ331" t="s">
        <v>128</v>
      </c>
      <c r="CA331" t="s">
        <v>3680</v>
      </c>
      <c r="CB331">
        <v>11284459.3736447</v>
      </c>
      <c r="CC331">
        <v>0.26037230846638898</v>
      </c>
      <c r="CD331">
        <v>191</v>
      </c>
      <c r="CE331">
        <v>-1.27169457670011</v>
      </c>
      <c r="CF331">
        <v>0.22717119392460597</v>
      </c>
      <c r="CG331">
        <v>29885.026287458</v>
      </c>
      <c r="CH331">
        <v>26074.267045439094</v>
      </c>
      <c r="CI331">
        <v>9845532.8210737742</v>
      </c>
    </row>
    <row r="332" spans="77:87" x14ac:dyDescent="0.25">
      <c r="BY332" t="s">
        <v>1553</v>
      </c>
      <c r="BZ332" t="s">
        <v>1553</v>
      </c>
      <c r="CA332" t="s">
        <v>1655</v>
      </c>
      <c r="CB332">
        <v>11299982.799062099</v>
      </c>
      <c r="CC332">
        <v>1.48464043598159E-2</v>
      </c>
      <c r="CD332">
        <v>192</v>
      </c>
      <c r="CE332">
        <v>-1.47760198539893</v>
      </c>
      <c r="CF332">
        <v>1.2953279954278342E-2</v>
      </c>
      <c r="CG332">
        <v>125186.071690165</v>
      </c>
      <c r="CH332">
        <v>109223.09494466535</v>
      </c>
      <c r="CI332">
        <v>9859076.7924224995</v>
      </c>
    </row>
    <row r="333" spans="77:87" x14ac:dyDescent="0.25">
      <c r="BY333" t="s">
        <v>4027</v>
      </c>
      <c r="BZ333" t="s">
        <v>2467</v>
      </c>
      <c r="CA333" t="s">
        <v>2468</v>
      </c>
      <c r="CB333">
        <v>11284998.4612862</v>
      </c>
      <c r="CC333">
        <v>2.3690332251066599E-3</v>
      </c>
      <c r="CD333">
        <v>193</v>
      </c>
      <c r="CE333">
        <v>2.26564864853998</v>
      </c>
      <c r="CF333">
        <v>2.0669483224404102E-3</v>
      </c>
      <c r="CG333">
        <v>28440.0210514602</v>
      </c>
      <c r="CH333">
        <v>24813.520207104317</v>
      </c>
      <c r="CI333">
        <v>9846003.1674937569</v>
      </c>
    </row>
    <row r="334" spans="77:87" x14ac:dyDescent="0.25">
      <c r="BY334" t="s">
        <v>4188</v>
      </c>
      <c r="BZ334" t="s">
        <v>2318</v>
      </c>
      <c r="CA334" t="s">
        <v>2319</v>
      </c>
      <c r="CB334">
        <v>11285990.042774601</v>
      </c>
      <c r="CC334">
        <v>1.79617774177567E-4</v>
      </c>
      <c r="CD334">
        <v>194</v>
      </c>
      <c r="CE334">
        <v>-4.1026683649431304</v>
      </c>
      <c r="CF334">
        <v>1.567139933210888E-4</v>
      </c>
      <c r="CG334">
        <v>101556.523936126</v>
      </c>
      <c r="CH334">
        <v>88606.645342934877</v>
      </c>
      <c r="CI334">
        <v>9846868.3084602449</v>
      </c>
    </row>
    <row r="335" spans="77:87" x14ac:dyDescent="0.25">
      <c r="BY335" t="s">
        <v>6303</v>
      </c>
      <c r="BZ335" t="s">
        <v>6304</v>
      </c>
      <c r="CA335" t="s">
        <v>6305</v>
      </c>
      <c r="CB335">
        <v>11277737.898305301</v>
      </c>
      <c r="CC335">
        <v>8.6724375008878099E-2</v>
      </c>
      <c r="CD335">
        <v>195</v>
      </c>
      <c r="CE335">
        <v>1.90715122342656</v>
      </c>
      <c r="CF335">
        <v>7.5665803053996047E-2</v>
      </c>
      <c r="CG335">
        <v>22546.402542742901</v>
      </c>
      <c r="CH335">
        <v>19671.420568907593</v>
      </c>
      <c r="CI335">
        <v>9839668.4279408026</v>
      </c>
    </row>
    <row r="336" spans="77:87" x14ac:dyDescent="0.25">
      <c r="BY336" t="s">
        <v>1839</v>
      </c>
      <c r="BZ336" t="s">
        <v>1328</v>
      </c>
      <c r="CA336" t="s">
        <v>1329</v>
      </c>
      <c r="CB336">
        <v>11264938.542283701</v>
      </c>
      <c r="CC336">
        <v>1.7669124420818898E-2</v>
      </c>
      <c r="CD336">
        <v>196</v>
      </c>
      <c r="CE336">
        <v>2.23490202567289</v>
      </c>
      <c r="CF336">
        <v>1.5416063689422605E-2</v>
      </c>
      <c r="CG336">
        <v>134882.32224756401</v>
      </c>
      <c r="CH336">
        <v>117682.93780848819</v>
      </c>
      <c r="CI336">
        <v>9828501.1690029409</v>
      </c>
    </row>
    <row r="337" spans="77:87" x14ac:dyDescent="0.25">
      <c r="BY337" t="s">
        <v>3970</v>
      </c>
      <c r="BZ337" t="s">
        <v>1467</v>
      </c>
      <c r="CA337" t="s">
        <v>1468</v>
      </c>
      <c r="CB337">
        <v>11282642.674678201</v>
      </c>
      <c r="CC337">
        <v>4.8488511680485702E-3</v>
      </c>
      <c r="CD337">
        <v>197</v>
      </c>
      <c r="CE337">
        <v>10.0112794817429</v>
      </c>
      <c r="CF337">
        <v>4.2305547602060267E-3</v>
      </c>
      <c r="CG337">
        <v>161383.38773501199</v>
      </c>
      <c r="CH337">
        <v>140804.74643136974</v>
      </c>
      <c r="CI337">
        <v>9843947.7766592894</v>
      </c>
    </row>
    <row r="338" spans="77:87" x14ac:dyDescent="0.25">
      <c r="BY338" t="s">
        <v>3730</v>
      </c>
      <c r="BZ338" t="s">
        <v>177</v>
      </c>
      <c r="CA338" t="s">
        <v>178</v>
      </c>
      <c r="CB338">
        <v>10936768.135891199</v>
      </c>
      <c r="CC338">
        <v>1.9706419706426199</v>
      </c>
      <c r="CD338">
        <v>198</v>
      </c>
      <c r="CE338">
        <v>0.78656724807317902</v>
      </c>
      <c r="CF338">
        <v>1.7193575303980977</v>
      </c>
      <c r="CG338">
        <v>20314.139220667101</v>
      </c>
      <c r="CH338">
        <v>17723.802072082966</v>
      </c>
      <c r="CI338">
        <v>9542177.0838111732</v>
      </c>
    </row>
    <row r="339" spans="77:87" x14ac:dyDescent="0.25">
      <c r="BY339" t="s">
        <v>2479</v>
      </c>
      <c r="BZ339" t="s">
        <v>2479</v>
      </c>
      <c r="CA339" t="s">
        <v>309</v>
      </c>
      <c r="CB339">
        <v>10815528.1889624</v>
      </c>
      <c r="CC339">
        <v>7.2236447754604693E-2</v>
      </c>
      <c r="CD339">
        <v>199</v>
      </c>
      <c r="CE339">
        <v>-7.7619827072278103</v>
      </c>
      <c r="CF339">
        <v>6.3025289355624056E-2</v>
      </c>
      <c r="CG339">
        <v>35382.731459796501</v>
      </c>
      <c r="CH339">
        <v>30870.937840432027</v>
      </c>
      <c r="CI339">
        <v>9436396.9274750538</v>
      </c>
    </row>
    <row r="340" spans="77:87" x14ac:dyDescent="0.25">
      <c r="BY340" t="s">
        <v>4594</v>
      </c>
      <c r="BZ340" t="s">
        <v>2485</v>
      </c>
      <c r="CA340" t="s">
        <v>2486</v>
      </c>
      <c r="CB340">
        <v>10857829.255755899</v>
      </c>
      <c r="CC340">
        <v>2.32394137181288E-2</v>
      </c>
      <c r="CD340">
        <v>200</v>
      </c>
      <c r="CE340">
        <v>-0.68451983276103601</v>
      </c>
      <c r="CF340">
        <v>2.0276063117275336E-2</v>
      </c>
      <c r="CG340">
        <v>1057580.47161848</v>
      </c>
      <c r="CH340">
        <v>922724.15536052163</v>
      </c>
      <c r="CI340">
        <v>9473304.0160374455</v>
      </c>
    </row>
    <row r="341" spans="77:87" x14ac:dyDescent="0.25">
      <c r="BY341" t="s">
        <v>4463</v>
      </c>
      <c r="BZ341" t="s">
        <v>4463</v>
      </c>
      <c r="CA341" t="s">
        <v>2409</v>
      </c>
      <c r="CB341">
        <v>10846116.310620001</v>
      </c>
      <c r="CC341">
        <v>0.67383931773724304</v>
      </c>
      <c r="CD341">
        <v>201</v>
      </c>
      <c r="CE341">
        <v>-0.39717325160051598</v>
      </c>
      <c r="CF341">
        <v>0.58791537097529656</v>
      </c>
      <c r="CG341">
        <v>190230.664774317</v>
      </c>
      <c r="CH341">
        <v>165973.59178628481</v>
      </c>
      <c r="CI341">
        <v>9463084.6353876069</v>
      </c>
    </row>
    <row r="342" spans="77:87" x14ac:dyDescent="0.25">
      <c r="BY342" t="s">
        <v>3727</v>
      </c>
      <c r="BZ342" t="s">
        <v>1062</v>
      </c>
      <c r="CA342" t="s">
        <v>1063</v>
      </c>
      <c r="CB342">
        <v>10908010.7948057</v>
      </c>
      <c r="CC342">
        <v>4.7956342335627403E-3</v>
      </c>
      <c r="CD342">
        <v>202</v>
      </c>
      <c r="CE342">
        <v>0.180419905222203</v>
      </c>
      <c r="CF342">
        <v>4.1841237299042235E-3</v>
      </c>
      <c r="CG342">
        <v>499072.480105219</v>
      </c>
      <c r="CH342">
        <v>435433.75187708234</v>
      </c>
      <c r="CI342">
        <v>9517086.7063168511</v>
      </c>
    </row>
    <row r="343" spans="77:87" x14ac:dyDescent="0.25">
      <c r="BY343" t="s">
        <v>3984</v>
      </c>
      <c r="BZ343" t="s">
        <v>1679</v>
      </c>
      <c r="CA343" t="s">
        <v>1680</v>
      </c>
      <c r="CB343">
        <v>10636377.1969947</v>
      </c>
      <c r="CC343">
        <v>3.5342671260746701E-4</v>
      </c>
      <c r="CD343">
        <v>203</v>
      </c>
      <c r="CE343">
        <v>0.167032748291327</v>
      </c>
      <c r="CF343">
        <v>3.0835985877603864E-4</v>
      </c>
      <c r="CG343">
        <v>113144.671405085</v>
      </c>
      <c r="CH343">
        <v>98717.141775537035</v>
      </c>
      <c r="CI343">
        <v>9280090.1950971223</v>
      </c>
    </row>
    <row r="344" spans="77:87" x14ac:dyDescent="0.25">
      <c r="BY344" t="s">
        <v>3697</v>
      </c>
      <c r="BZ344" t="s">
        <v>137</v>
      </c>
      <c r="CA344" t="s">
        <v>138</v>
      </c>
      <c r="CB344">
        <v>10658207.1081682</v>
      </c>
      <c r="CC344">
        <v>0.67345252744955098</v>
      </c>
      <c r="CD344">
        <v>204</v>
      </c>
      <c r="CE344">
        <v>2.56600588305791</v>
      </c>
      <c r="CF344">
        <v>0.58757790186434922</v>
      </c>
      <c r="CG344">
        <v>29620.026342654699</v>
      </c>
      <c r="CH344">
        <v>25843.058303597441</v>
      </c>
      <c r="CI344">
        <v>9299136.4869772438</v>
      </c>
    </row>
    <row r="345" spans="77:87" x14ac:dyDescent="0.25">
      <c r="BY345" t="s">
        <v>4312</v>
      </c>
      <c r="BZ345" t="s">
        <v>107</v>
      </c>
      <c r="CA345" t="s">
        <v>108</v>
      </c>
      <c r="CB345">
        <v>10548539.8289031</v>
      </c>
      <c r="CC345">
        <v>0.25997518291674798</v>
      </c>
      <c r="CD345">
        <v>205</v>
      </c>
      <c r="CE345">
        <v>0.76170966901428405</v>
      </c>
      <c r="CF345">
        <v>0.2268247074423019</v>
      </c>
      <c r="CG345">
        <v>6276055.7998342002</v>
      </c>
      <c r="CH345">
        <v>5475770.8205741448</v>
      </c>
      <c r="CI345">
        <v>9203453.3211603537</v>
      </c>
    </row>
    <row r="346" spans="77:87" x14ac:dyDescent="0.25">
      <c r="BY346" t="s">
        <v>4393</v>
      </c>
      <c r="BZ346" t="s">
        <v>4394</v>
      </c>
      <c r="CA346" t="s">
        <v>4395</v>
      </c>
      <c r="CB346">
        <v>10555825.881480301</v>
      </c>
      <c r="CC346">
        <v>0.191617038889212</v>
      </c>
      <c r="CD346">
        <v>206</v>
      </c>
      <c r="CE346">
        <v>72.002769896643301</v>
      </c>
      <c r="CF346">
        <v>0.16718318379229311</v>
      </c>
      <c r="CG346">
        <v>1050587.4583433601</v>
      </c>
      <c r="CH346">
        <v>916622.84918016533</v>
      </c>
      <c r="CI346">
        <v>9209810.3000292256</v>
      </c>
    </row>
    <row r="347" spans="77:87" x14ac:dyDescent="0.25">
      <c r="BY347" t="s">
        <v>2047</v>
      </c>
      <c r="BZ347" t="s">
        <v>2047</v>
      </c>
      <c r="CA347" t="s">
        <v>2048</v>
      </c>
      <c r="CB347">
        <v>10470931.4756489</v>
      </c>
      <c r="CC347">
        <v>1.04235135539227E-3</v>
      </c>
      <c r="CD347">
        <v>207</v>
      </c>
      <c r="CE347">
        <v>0.899591234062741</v>
      </c>
      <c r="CF347">
        <v>9.0943696466078052E-4</v>
      </c>
      <c r="CG347">
        <v>61.191604187412999</v>
      </c>
      <c r="CH347">
        <v>53.388817971059247</v>
      </c>
      <c r="CI347">
        <v>9135741.1194630116</v>
      </c>
    </row>
    <row r="348" spans="77:87" x14ac:dyDescent="0.25">
      <c r="BY348" t="s">
        <v>3976</v>
      </c>
      <c r="BZ348" t="s">
        <v>1914</v>
      </c>
      <c r="CA348" t="s">
        <v>1915</v>
      </c>
      <c r="CB348">
        <v>10352180.3766814</v>
      </c>
      <c r="CC348">
        <v>6.9014535844542799E-2</v>
      </c>
      <c r="CD348">
        <v>208</v>
      </c>
      <c r="CE348">
        <v>-0.241559487762502</v>
      </c>
      <c r="CF348">
        <v>6.0214216320861796E-2</v>
      </c>
      <c r="CG348">
        <v>382473.77553597902</v>
      </c>
      <c r="CH348">
        <v>333703.01452228433</v>
      </c>
      <c r="CI348">
        <v>9032132.4481292535</v>
      </c>
    </row>
    <row r="349" spans="77:87" x14ac:dyDescent="0.25">
      <c r="BY349" t="s">
        <v>1082</v>
      </c>
      <c r="BZ349" t="s">
        <v>1082</v>
      </c>
      <c r="CA349" t="s">
        <v>1083</v>
      </c>
      <c r="CB349">
        <v>10370152.773405399</v>
      </c>
      <c r="CC349">
        <v>4.84262469670882E-2</v>
      </c>
      <c r="CD349">
        <v>209</v>
      </c>
      <c r="CE349">
        <v>2.7708733289005001</v>
      </c>
      <c r="CF349">
        <v>4.2251222511326937E-2</v>
      </c>
      <c r="CG349">
        <v>5930.44997780424</v>
      </c>
      <c r="CH349">
        <v>5174.234579334513</v>
      </c>
      <c r="CI349">
        <v>9047813.1126573868</v>
      </c>
    </row>
    <row r="350" spans="77:87" x14ac:dyDescent="0.25">
      <c r="BY350" t="s">
        <v>1353</v>
      </c>
      <c r="BZ350" t="s">
        <v>1353</v>
      </c>
      <c r="CA350" t="s">
        <v>1352</v>
      </c>
      <c r="CB350">
        <v>10297373.747093</v>
      </c>
      <c r="CC350">
        <v>4.38221219945579E-2</v>
      </c>
      <c r="CD350">
        <v>210</v>
      </c>
      <c r="CE350">
        <v>11.6430262086028</v>
      </c>
      <c r="CF350">
        <v>3.823418793054386E-2</v>
      </c>
      <c r="CG350">
        <v>34651.282533035002</v>
      </c>
      <c r="CH350">
        <v>30232.758892117592</v>
      </c>
      <c r="CI350">
        <v>8984314.4311061874</v>
      </c>
    </row>
    <row r="351" spans="77:87" x14ac:dyDescent="0.25">
      <c r="BY351" t="s">
        <v>3977</v>
      </c>
      <c r="BZ351" t="s">
        <v>3136</v>
      </c>
      <c r="CA351" t="s">
        <v>3137</v>
      </c>
      <c r="CB351">
        <v>10237884.8516092</v>
      </c>
      <c r="CC351">
        <v>3.2241458276039301E-3</v>
      </c>
      <c r="CD351">
        <v>211</v>
      </c>
      <c r="CE351">
        <v>-4.5126245062430099</v>
      </c>
      <c r="CF351">
        <v>2.8130220965428441E-3</v>
      </c>
      <c r="CG351">
        <v>349808.23715529899</v>
      </c>
      <c r="CH351">
        <v>305202.78960267833</v>
      </c>
      <c r="CI351">
        <v>8932411.202641109</v>
      </c>
    </row>
    <row r="352" spans="77:87" x14ac:dyDescent="0.25">
      <c r="BY352" t="s">
        <v>4347</v>
      </c>
      <c r="BZ352" t="s">
        <v>4348</v>
      </c>
      <c r="CA352" t="s">
        <v>2427</v>
      </c>
      <c r="CB352">
        <v>10260427.8806179</v>
      </c>
      <c r="CC352">
        <v>1.0260427880617901E-2</v>
      </c>
      <c r="CD352">
        <v>212</v>
      </c>
      <c r="CE352">
        <v>-9.3093824097232698</v>
      </c>
      <c r="CF352">
        <v>8.9520796798487935E-3</v>
      </c>
      <c r="CG352">
        <v>122303.89134607201</v>
      </c>
      <c r="CH352">
        <v>106708.43294496903</v>
      </c>
      <c r="CI352">
        <v>8952079.6798487939</v>
      </c>
    </row>
    <row r="353" spans="77:87" x14ac:dyDescent="0.25">
      <c r="BY353" t="s">
        <v>4422</v>
      </c>
      <c r="BZ353" t="s">
        <v>1844</v>
      </c>
      <c r="CA353" t="s">
        <v>1845</v>
      </c>
      <c r="CB353">
        <v>10153309.7290064</v>
      </c>
      <c r="CC353">
        <v>0.124066655881926</v>
      </c>
      <c r="CD353">
        <v>213</v>
      </c>
      <c r="CE353">
        <v>5.2213907855536004</v>
      </c>
      <c r="CF353">
        <v>0.10824642032379814</v>
      </c>
      <c r="CG353">
        <v>139240.29558806901</v>
      </c>
      <c r="CH353">
        <v>121485.20853645205</v>
      </c>
      <c r="CI353">
        <v>8858620.5922218822</v>
      </c>
    </row>
    <row r="354" spans="77:87" x14ac:dyDescent="0.25">
      <c r="BY354" t="s">
        <v>3635</v>
      </c>
      <c r="BZ354" t="s">
        <v>3636</v>
      </c>
      <c r="CA354" t="s">
        <v>1326</v>
      </c>
      <c r="CB354">
        <v>9910753.7887671608</v>
      </c>
      <c r="CC354">
        <v>0.19712192000798101</v>
      </c>
      <c r="CD354">
        <v>214</v>
      </c>
      <c r="CE354">
        <v>-5.1982853847107</v>
      </c>
      <c r="CF354">
        <v>0.17198611550008341</v>
      </c>
      <c r="CG354">
        <v>1661062.49355671</v>
      </c>
      <c r="CH354">
        <v>1449253.7707533203</v>
      </c>
      <c r="CI354">
        <v>8646993.9301463086</v>
      </c>
    </row>
    <row r="355" spans="77:87" x14ac:dyDescent="0.25">
      <c r="BY355" t="s">
        <v>4976</v>
      </c>
      <c r="BZ355" t="s">
        <v>2451</v>
      </c>
      <c r="CA355" t="s">
        <v>2452</v>
      </c>
      <c r="CB355">
        <v>9943808.0076892301</v>
      </c>
      <c r="CC355">
        <v>8.6996937240128305E-4</v>
      </c>
      <c r="CD355">
        <v>215</v>
      </c>
      <c r="CE355">
        <v>-2.0664097503527499</v>
      </c>
      <c r="CF355">
        <v>7.5903609784890621E-4</v>
      </c>
      <c r="CG355">
        <v>15570.253757324999</v>
      </c>
      <c r="CH355">
        <v>13584.828419713465</v>
      </c>
      <c r="CI355">
        <v>8675833.273396749</v>
      </c>
    </row>
    <row r="356" spans="77:87" x14ac:dyDescent="0.25">
      <c r="BY356" t="s">
        <v>3690</v>
      </c>
      <c r="BZ356" t="s">
        <v>159</v>
      </c>
      <c r="CA356" t="s">
        <v>160</v>
      </c>
      <c r="CB356">
        <v>9896229.9719562102</v>
      </c>
      <c r="CC356">
        <v>0.14751833568644401</v>
      </c>
      <c r="CD356">
        <v>216</v>
      </c>
      <c r="CE356">
        <v>3.5551803323555902</v>
      </c>
      <c r="CF356">
        <v>0.12870768262972285</v>
      </c>
      <c r="CG356">
        <v>27446.171354055499</v>
      </c>
      <c r="CH356">
        <v>23946.400260014478</v>
      </c>
      <c r="CI356">
        <v>8634322.1033121906</v>
      </c>
    </row>
    <row r="357" spans="77:87" x14ac:dyDescent="0.25">
      <c r="BY357" t="s">
        <v>2417</v>
      </c>
      <c r="BZ357" t="s">
        <v>4332</v>
      </c>
      <c r="CA357" t="s">
        <v>4333</v>
      </c>
      <c r="CB357">
        <v>9807042.9410082996</v>
      </c>
      <c r="CC357">
        <v>3.0531781864061702E-3</v>
      </c>
      <c r="CD357">
        <v>217</v>
      </c>
      <c r="CE357">
        <v>4.49871058021641</v>
      </c>
      <c r="CF357">
        <v>2.6638552231447749E-3</v>
      </c>
      <c r="CG357">
        <v>1702629.18180106</v>
      </c>
      <c r="CH357">
        <v>1485520.1243128804</v>
      </c>
      <c r="CI357">
        <v>8556507.6674285717</v>
      </c>
    </row>
    <row r="358" spans="77:87" x14ac:dyDescent="0.25">
      <c r="BY358" t="s">
        <v>9588</v>
      </c>
      <c r="BZ358" t="s">
        <v>9589</v>
      </c>
      <c r="CA358" t="s">
        <v>9590</v>
      </c>
      <c r="CB358">
        <v>9685905.9609106705</v>
      </c>
      <c r="CC358">
        <v>2.9589147262940398E-2</v>
      </c>
      <c r="CD358">
        <v>218</v>
      </c>
      <c r="CE358">
        <v>-0.19530376467560501</v>
      </c>
      <c r="CF358">
        <v>2.5816116738853829E-2</v>
      </c>
      <c r="CG358">
        <v>176353.38200957701</v>
      </c>
      <c r="CH358">
        <v>153865.85685600789</v>
      </c>
      <c r="CI358">
        <v>8450817.3482111115</v>
      </c>
    </row>
    <row r="359" spans="77:87" x14ac:dyDescent="0.25">
      <c r="BY359" t="s">
        <v>2440</v>
      </c>
      <c r="BZ359" t="s">
        <v>2440</v>
      </c>
      <c r="CA359" t="s">
        <v>2439</v>
      </c>
      <c r="CB359">
        <v>9589391.4806350805</v>
      </c>
      <c r="CC359">
        <v>1.8293151227115E-3</v>
      </c>
      <c r="CD359">
        <v>219</v>
      </c>
      <c r="CE359">
        <v>-0.54045201179380897</v>
      </c>
      <c r="CF359">
        <v>1.5960518341540666E-3</v>
      </c>
      <c r="CG359">
        <v>194785.62324515401</v>
      </c>
      <c r="CH359">
        <v>169947.72928267153</v>
      </c>
      <c r="CI359">
        <v>8366609.8153733825</v>
      </c>
    </row>
    <row r="360" spans="77:87" x14ac:dyDescent="0.25">
      <c r="BY360" t="s">
        <v>9591</v>
      </c>
      <c r="BZ360" t="s">
        <v>9591</v>
      </c>
      <c r="CA360" t="s">
        <v>9592</v>
      </c>
      <c r="CB360">
        <v>9428065.0208461899</v>
      </c>
      <c r="CC360">
        <v>6.3880932329612099</v>
      </c>
      <c r="CD360">
        <v>220</v>
      </c>
      <c r="CE360">
        <v>10.580571599400299</v>
      </c>
      <c r="CF360">
        <v>5.5735219124533968</v>
      </c>
      <c r="CG360">
        <v>12884587.7553133</v>
      </c>
      <c r="CH360">
        <v>11241622.432282286</v>
      </c>
      <c r="CI360">
        <v>8225854.7377780126</v>
      </c>
    </row>
    <row r="361" spans="77:87" x14ac:dyDescent="0.25">
      <c r="BY361" t="s">
        <v>4268</v>
      </c>
      <c r="BZ361" t="s">
        <v>956</v>
      </c>
      <c r="CA361" t="s">
        <v>957</v>
      </c>
      <c r="CB361">
        <v>9417125.0278012194</v>
      </c>
      <c r="CC361">
        <v>3.62913284782483E-2</v>
      </c>
      <c r="CD361">
        <v>221</v>
      </c>
      <c r="CE361">
        <v>34.481137277712399</v>
      </c>
      <c r="CF361">
        <v>3.1663676018672961E-2</v>
      </c>
      <c r="CG361">
        <v>19250.672683345201</v>
      </c>
      <c r="CH361">
        <v>16795.942406801129</v>
      </c>
      <c r="CI361">
        <v>8216309.7470061788</v>
      </c>
    </row>
    <row r="362" spans="77:87" x14ac:dyDescent="0.25">
      <c r="BY362" t="s">
        <v>6820</v>
      </c>
      <c r="BZ362" t="s">
        <v>1586</v>
      </c>
      <c r="CA362" t="s">
        <v>1587</v>
      </c>
      <c r="CB362">
        <v>9413916.6955569703</v>
      </c>
      <c r="CC362">
        <v>8.9505583087778808E-3</v>
      </c>
      <c r="CD362">
        <v>222</v>
      </c>
      <c r="CE362">
        <v>-4.3545009116557098</v>
      </c>
      <c r="CF362">
        <v>7.809236816592382E-3</v>
      </c>
      <c r="CG362">
        <v>12620.352358566401</v>
      </c>
      <c r="CH362">
        <v>11011.08074791617</v>
      </c>
      <c r="CI362">
        <v>8213510.5220397227</v>
      </c>
    </row>
    <row r="363" spans="77:87" x14ac:dyDescent="0.25">
      <c r="BY363" t="s">
        <v>3474</v>
      </c>
      <c r="BZ363" t="s">
        <v>4230</v>
      </c>
      <c r="CA363" t="s">
        <v>4231</v>
      </c>
      <c r="CB363">
        <v>9400832.8820284903</v>
      </c>
      <c r="CC363">
        <v>1.7858741078681802E-2</v>
      </c>
      <c r="CD363">
        <v>223</v>
      </c>
      <c r="CE363">
        <v>6.9332622330619902</v>
      </c>
      <c r="CF363">
        <v>1.5581501568774778E-2</v>
      </c>
      <c r="CG363">
        <v>7875.6183508178601</v>
      </c>
      <c r="CH363">
        <v>6871.3667524316752</v>
      </c>
      <c r="CI363">
        <v>8202095.0779095134</v>
      </c>
    </row>
    <row r="364" spans="77:87" x14ac:dyDescent="0.25">
      <c r="BY364" t="s">
        <v>3867</v>
      </c>
      <c r="BZ364" t="s">
        <v>3868</v>
      </c>
      <c r="CA364" t="s">
        <v>1081</v>
      </c>
      <c r="CB364">
        <v>9379319.1134183798</v>
      </c>
      <c r="CC364">
        <v>0.115444476013773</v>
      </c>
      <c r="CD364">
        <v>224</v>
      </c>
      <c r="CE364">
        <v>6.9910997615835502</v>
      </c>
      <c r="CF364">
        <v>0.1007236890993528</v>
      </c>
      <c r="CG364">
        <v>3039362.41291141</v>
      </c>
      <c r="CH364">
        <v>2651801.1541914255</v>
      </c>
      <c r="CI364">
        <v>8183324.6159899523</v>
      </c>
    </row>
    <row r="365" spans="77:87" x14ac:dyDescent="0.25">
      <c r="BY365" t="s">
        <v>2179</v>
      </c>
      <c r="BZ365" t="s">
        <v>3678</v>
      </c>
      <c r="CA365" t="s">
        <v>1681</v>
      </c>
      <c r="CB365">
        <v>9318759.5090269409</v>
      </c>
      <c r="CC365">
        <v>1.9280342048408498E-2</v>
      </c>
      <c r="CD365">
        <v>225</v>
      </c>
      <c r="CE365">
        <v>3.2579028418904401</v>
      </c>
      <c r="CF365">
        <v>1.6821828512447744E-2</v>
      </c>
      <c r="CG365">
        <v>219233.706979173</v>
      </c>
      <c r="CH365">
        <v>191278.34006743084</v>
      </c>
      <c r="CI365">
        <v>8130487.2089928836</v>
      </c>
    </row>
    <row r="366" spans="77:87" x14ac:dyDescent="0.25">
      <c r="BY366" t="s">
        <v>3862</v>
      </c>
      <c r="BZ366" t="s">
        <v>1613</v>
      </c>
      <c r="CA366" t="s">
        <v>1614</v>
      </c>
      <c r="CB366">
        <v>9199636.4928728398</v>
      </c>
      <c r="CC366">
        <v>2.04436366508285E-2</v>
      </c>
      <c r="CD366">
        <v>226</v>
      </c>
      <c r="CE366">
        <v>1.0178088485746299</v>
      </c>
      <c r="CF366">
        <v>1.7836786766934763E-2</v>
      </c>
      <c r="CG366">
        <v>208114.27793027699</v>
      </c>
      <c r="CH366">
        <v>181576.79389427573</v>
      </c>
      <c r="CI366">
        <v>8026554.0451206565</v>
      </c>
    </row>
    <row r="367" spans="77:87" x14ac:dyDescent="0.25">
      <c r="BY367" t="s">
        <v>4901</v>
      </c>
      <c r="BZ367" t="s">
        <v>4901</v>
      </c>
      <c r="CA367" t="s">
        <v>2950</v>
      </c>
      <c r="CB367">
        <v>9172740.8829569202</v>
      </c>
      <c r="CC367">
        <v>1.2162212785676099E-2</v>
      </c>
      <c r="CD367">
        <v>227</v>
      </c>
      <c r="CE367">
        <v>-0.69383769922057903</v>
      </c>
      <c r="CF367">
        <v>1.0611360384523403E-2</v>
      </c>
      <c r="CG367">
        <v>33658.219634381203</v>
      </c>
      <c r="CH367">
        <v>29366.325415922733</v>
      </c>
      <c r="CI367">
        <v>8003088.0020075552</v>
      </c>
    </row>
    <row r="368" spans="77:87" x14ac:dyDescent="0.25">
      <c r="BY368" t="s">
        <v>3724</v>
      </c>
      <c r="BZ368" t="s">
        <v>2009</v>
      </c>
      <c r="CA368" t="s">
        <v>2010</v>
      </c>
      <c r="CB368">
        <v>9160580.4116235003</v>
      </c>
      <c r="CC368">
        <v>0.18243765356004199</v>
      </c>
      <c r="CD368">
        <v>228</v>
      </c>
      <c r="CE368">
        <v>-2.3519333870924601</v>
      </c>
      <c r="CF368">
        <v>0.15917429860398688</v>
      </c>
      <c r="CG368">
        <v>225513.01323058299</v>
      </c>
      <c r="CH368">
        <v>196756.94686149852</v>
      </c>
      <c r="CI368">
        <v>7992478.1610157453</v>
      </c>
    </row>
    <row r="369" spans="77:87" x14ac:dyDescent="0.25">
      <c r="BY369" t="s">
        <v>4143</v>
      </c>
      <c r="BZ369" t="s">
        <v>2425</v>
      </c>
      <c r="CA369" t="s">
        <v>2426</v>
      </c>
      <c r="CB369">
        <v>9106738.9896121603</v>
      </c>
      <c r="CC369">
        <v>6.8418221506514002E-3</v>
      </c>
      <c r="CD369">
        <v>229</v>
      </c>
      <c r="CE369">
        <v>2.03205492056453</v>
      </c>
      <c r="CF369">
        <v>5.9693940409332406E-3</v>
      </c>
      <c r="CG369">
        <v>293531.96013701899</v>
      </c>
      <c r="CH369">
        <v>256102.52577210727</v>
      </c>
      <c r="CI369">
        <v>7945502.2740907595</v>
      </c>
    </row>
    <row r="370" spans="77:87" x14ac:dyDescent="0.25">
      <c r="BY370" t="s">
        <v>4448</v>
      </c>
      <c r="BZ370" t="s">
        <v>2198</v>
      </c>
      <c r="CA370" t="s">
        <v>2199</v>
      </c>
      <c r="CB370">
        <v>9072863.6019564196</v>
      </c>
      <c r="CC370">
        <v>3.0242878673188102E-4</v>
      </c>
      <c r="CD370">
        <v>230</v>
      </c>
      <c r="CE370">
        <v>11.2323753767095</v>
      </c>
      <c r="CF370">
        <v>2.6386488242055209E-4</v>
      </c>
      <c r="CG370">
        <v>64838.196189300703</v>
      </c>
      <c r="CH370">
        <v>56570.418440418238</v>
      </c>
      <c r="CI370">
        <v>7915946.4726165524</v>
      </c>
    </row>
    <row r="371" spans="77:87" x14ac:dyDescent="0.25">
      <c r="BY371" t="s">
        <v>4235</v>
      </c>
      <c r="BZ371" t="s">
        <v>3023</v>
      </c>
      <c r="CA371" t="s">
        <v>3024</v>
      </c>
      <c r="CB371">
        <v>10224995.0876377</v>
      </c>
      <c r="CC371">
        <v>0.829084729157053</v>
      </c>
      <c r="CD371">
        <v>231</v>
      </c>
      <c r="CE371">
        <v>21.9259002525455</v>
      </c>
      <c r="CF371">
        <v>0.72336481900332095</v>
      </c>
      <c r="CG371">
        <v>130360.456243842</v>
      </c>
      <c r="CH371">
        <v>113737.67302636478</v>
      </c>
      <c r="CI371">
        <v>8921165.0640326701</v>
      </c>
    </row>
    <row r="372" spans="77:87" x14ac:dyDescent="0.25">
      <c r="BY372" t="s">
        <v>3673</v>
      </c>
      <c r="BZ372" t="s">
        <v>218</v>
      </c>
      <c r="CA372" t="s">
        <v>2105</v>
      </c>
      <c r="CB372">
        <v>8982540.4864098392</v>
      </c>
      <c r="CC372">
        <v>0.14069608983877099</v>
      </c>
      <c r="CD372">
        <v>232</v>
      </c>
      <c r="CE372">
        <v>-0.72865528718127703</v>
      </c>
      <c r="CF372">
        <v>0.12275536863907001</v>
      </c>
      <c r="CG372">
        <v>78536.333391704698</v>
      </c>
      <c r="CH372">
        <v>68521.851375594895</v>
      </c>
      <c r="CI372">
        <v>7837140.8188257786</v>
      </c>
    </row>
    <row r="373" spans="77:87" x14ac:dyDescent="0.25">
      <c r="BY373" t="s">
        <v>3623</v>
      </c>
      <c r="BZ373" t="s">
        <v>349</v>
      </c>
      <c r="CA373" t="s">
        <v>350</v>
      </c>
      <c r="CB373">
        <v>8948794.2425285</v>
      </c>
      <c r="CC373">
        <v>0.853792613788252</v>
      </c>
      <c r="CD373">
        <v>233</v>
      </c>
      <c r="CE373">
        <v>-0.190576115534111</v>
      </c>
      <c r="CF373">
        <v>0.7449221024336572</v>
      </c>
      <c r="CG373">
        <v>20737.771682884599</v>
      </c>
      <c r="CH373">
        <v>18093.415464513262</v>
      </c>
      <c r="CI373">
        <v>7807697.693486725</v>
      </c>
    </row>
    <row r="374" spans="77:87" x14ac:dyDescent="0.25">
      <c r="BY374" t="s">
        <v>3665</v>
      </c>
      <c r="BZ374" t="s">
        <v>1682</v>
      </c>
      <c r="CA374" t="s">
        <v>3138</v>
      </c>
      <c r="CB374">
        <v>8923732.5019577909</v>
      </c>
      <c r="CC374">
        <v>0.27457638467562401</v>
      </c>
      <c r="CD374">
        <v>234</v>
      </c>
      <c r="CE374">
        <v>0.16125810049678699</v>
      </c>
      <c r="CF374">
        <v>0.23956405156009661</v>
      </c>
      <c r="CG374">
        <v>462574.30793572997</v>
      </c>
      <c r="CH374">
        <v>403589.60763361352</v>
      </c>
      <c r="CI374">
        <v>7785831.6757031493</v>
      </c>
    </row>
    <row r="375" spans="77:87" x14ac:dyDescent="0.25">
      <c r="BY375" t="s">
        <v>3937</v>
      </c>
      <c r="BZ375" t="s">
        <v>2104</v>
      </c>
      <c r="CA375" t="s">
        <v>3938</v>
      </c>
      <c r="CB375">
        <v>8758002.7356915902</v>
      </c>
      <c r="CC375">
        <v>5.71690194517738E-2</v>
      </c>
      <c r="CD375">
        <v>235</v>
      </c>
      <c r="CE375">
        <v>-1.5010175685450899</v>
      </c>
      <c r="CF375">
        <v>4.9879169105400342E-2</v>
      </c>
      <c r="CG375">
        <v>811466.16340272105</v>
      </c>
      <c r="CH375">
        <v>707992.86704258679</v>
      </c>
      <c r="CI375">
        <v>7641234.7748526167</v>
      </c>
    </row>
    <row r="376" spans="77:87" x14ac:dyDescent="0.25">
      <c r="BY376" t="s">
        <v>3731</v>
      </c>
      <c r="BZ376" t="s">
        <v>1479</v>
      </c>
      <c r="CA376" t="s">
        <v>1507</v>
      </c>
      <c r="CB376">
        <v>8733611.5534173306</v>
      </c>
      <c r="CC376">
        <v>7.8478088417056405E-3</v>
      </c>
      <c r="CD376">
        <v>236</v>
      </c>
      <c r="CE376">
        <v>8.1865405800574305</v>
      </c>
      <c r="CF376">
        <v>6.8471033450643905E-3</v>
      </c>
      <c r="CG376">
        <v>234569.23888947201</v>
      </c>
      <c r="CH376">
        <v>204658.37696171997</v>
      </c>
      <c r="CI376">
        <v>7619953.8097948767</v>
      </c>
    </row>
    <row r="377" spans="77:87" x14ac:dyDescent="0.25">
      <c r="BY377" t="s">
        <v>3919</v>
      </c>
      <c r="BZ377" t="s">
        <v>3919</v>
      </c>
      <c r="CA377" t="s">
        <v>3920</v>
      </c>
      <c r="CB377">
        <v>8678057.5290573891</v>
      </c>
      <c r="CC377">
        <v>0.29308448905805801</v>
      </c>
      <c r="CD377">
        <v>237</v>
      </c>
      <c r="CE377">
        <v>-1.6512545767264999</v>
      </c>
      <c r="CF377">
        <v>0.25571211352030893</v>
      </c>
      <c r="CG377">
        <v>156071.65122312601</v>
      </c>
      <c r="CH377">
        <v>136170.33068906039</v>
      </c>
      <c r="CI377">
        <v>7571483.7012971686</v>
      </c>
    </row>
    <row r="378" spans="77:87" x14ac:dyDescent="0.25">
      <c r="BY378" t="s">
        <v>4934</v>
      </c>
      <c r="BZ378" t="s">
        <v>2919</v>
      </c>
      <c r="CA378" t="s">
        <v>2920</v>
      </c>
      <c r="CB378">
        <v>8515543.2667164505</v>
      </c>
      <c r="CC378">
        <v>2.01454163150992E-2</v>
      </c>
      <c r="CD378">
        <v>238</v>
      </c>
      <c r="CE378">
        <v>5.3316183628501603</v>
      </c>
      <c r="CF378">
        <v>1.7576593699095647E-2</v>
      </c>
      <c r="CG378">
        <v>530776.26641220704</v>
      </c>
      <c r="CH378">
        <v>463094.86157692107</v>
      </c>
      <c r="CI378">
        <v>7429692.2826043731</v>
      </c>
    </row>
    <row r="379" spans="77:87" x14ac:dyDescent="0.25">
      <c r="BY379" t="s">
        <v>3760</v>
      </c>
      <c r="BZ379" t="s">
        <v>1668</v>
      </c>
      <c r="CA379" t="s">
        <v>1669</v>
      </c>
      <c r="CB379">
        <v>8523048.8726015203</v>
      </c>
      <c r="CC379">
        <v>0.119456583117257</v>
      </c>
      <c r="CD379">
        <v>239</v>
      </c>
      <c r="CE379">
        <v>4.2587224731644797</v>
      </c>
      <c r="CF379">
        <v>0.10422419637764314</v>
      </c>
      <c r="CG379">
        <v>1796260.8259107401</v>
      </c>
      <c r="CH379">
        <v>1567212.4229555586</v>
      </c>
      <c r="CI379">
        <v>7436240.8186606141</v>
      </c>
    </row>
    <row r="380" spans="77:87" x14ac:dyDescent="0.25">
      <c r="BY380" t="s">
        <v>3744</v>
      </c>
      <c r="BZ380" t="s">
        <v>151</v>
      </c>
      <c r="CA380" t="s">
        <v>152</v>
      </c>
      <c r="CB380">
        <v>8515448.4941918198</v>
      </c>
      <c r="CC380">
        <v>2.0184226306340099E-2</v>
      </c>
      <c r="CD380">
        <v>240</v>
      </c>
      <c r="CE380">
        <v>3.0457781062766802</v>
      </c>
      <c r="CF380">
        <v>1.7610454873113458E-2</v>
      </c>
      <c r="CG380">
        <v>14545.530765499099</v>
      </c>
      <c r="CH380">
        <v>12690.771955467253</v>
      </c>
      <c r="CI380">
        <v>7429609.5949034477</v>
      </c>
    </row>
    <row r="381" spans="77:87" x14ac:dyDescent="0.25">
      <c r="BY381" t="s">
        <v>4533</v>
      </c>
      <c r="BZ381" t="s">
        <v>4534</v>
      </c>
      <c r="CA381" t="s">
        <v>1809</v>
      </c>
      <c r="CB381">
        <v>8437538.6011332907</v>
      </c>
      <c r="CC381">
        <v>0.214133709461995</v>
      </c>
      <c r="CD381">
        <v>241</v>
      </c>
      <c r="CE381">
        <v>-12.7582092913929</v>
      </c>
      <c r="CF381">
        <v>0.18682866363365827</v>
      </c>
      <c r="CG381">
        <v>452.16470057011298</v>
      </c>
      <c r="CH381">
        <v>394.50737094161582</v>
      </c>
      <c r="CI381">
        <v>7361634.3039483838</v>
      </c>
    </row>
    <row r="382" spans="77:87" x14ac:dyDescent="0.25">
      <c r="BY382" t="s">
        <v>4286</v>
      </c>
      <c r="BZ382" t="s">
        <v>1645</v>
      </c>
      <c r="CA382" t="s">
        <v>4287</v>
      </c>
      <c r="CB382">
        <v>8395747.5300671197</v>
      </c>
      <c r="CC382">
        <v>1.10260839078267E-2</v>
      </c>
      <c r="CD382">
        <v>242</v>
      </c>
      <c r="CE382">
        <v>0.56735751487147501</v>
      </c>
      <c r="CF382">
        <v>9.6201038444040914E-3</v>
      </c>
      <c r="CG382">
        <v>429079.894807712</v>
      </c>
      <c r="CH382">
        <v>374366.20110120159</v>
      </c>
      <c r="CI382">
        <v>7325172.1795181446</v>
      </c>
    </row>
    <row r="383" spans="77:87" x14ac:dyDescent="0.25">
      <c r="BY383" t="s">
        <v>3717</v>
      </c>
      <c r="BZ383" t="s">
        <v>1604</v>
      </c>
      <c r="CA383" t="s">
        <v>1605</v>
      </c>
      <c r="CB383">
        <v>8357386.7168305703</v>
      </c>
      <c r="CC383">
        <v>2.3658341638243999E-2</v>
      </c>
      <c r="CD383">
        <v>243</v>
      </c>
      <c r="CE383">
        <v>-0.41241907768749703</v>
      </c>
      <c r="CF383">
        <v>2.0641571862584963E-2</v>
      </c>
      <c r="CG383">
        <v>60988.084718333397</v>
      </c>
      <c r="CH383">
        <v>53211.250083559855</v>
      </c>
      <c r="CI383">
        <v>7291702.9070206406</v>
      </c>
    </row>
    <row r="384" spans="77:87" x14ac:dyDescent="0.25">
      <c r="BY384" t="s">
        <v>5006</v>
      </c>
      <c r="BZ384" t="s">
        <v>1122</v>
      </c>
      <c r="CA384" t="s">
        <v>1123</v>
      </c>
      <c r="CB384">
        <v>8305074.5467832601</v>
      </c>
      <c r="CC384">
        <v>9.6506087955277195E-2</v>
      </c>
      <c r="CD384">
        <v>244</v>
      </c>
      <c r="CE384">
        <v>4.5518864296125701</v>
      </c>
      <c r="CF384">
        <v>8.4200210655748023E-2</v>
      </c>
      <c r="CG384">
        <v>12740.272545242</v>
      </c>
      <c r="CH384">
        <v>11115.709431908017</v>
      </c>
      <c r="CI384">
        <v>7246061.2710247431</v>
      </c>
    </row>
    <row r="385" spans="77:87" x14ac:dyDescent="0.25">
      <c r="BY385" t="s">
        <v>2458</v>
      </c>
      <c r="BZ385" t="s">
        <v>2458</v>
      </c>
      <c r="CA385" t="s">
        <v>2457</v>
      </c>
      <c r="CB385">
        <v>8431921.0131964907</v>
      </c>
      <c r="CC385">
        <v>2.4091802844025099E-2</v>
      </c>
      <c r="CD385">
        <v>245</v>
      </c>
      <c r="CE385">
        <v>0.85830464806526596</v>
      </c>
      <c r="CF385">
        <v>2.1019760696172094E-2</v>
      </c>
      <c r="CG385">
        <v>161692.02422590199</v>
      </c>
      <c r="CH385">
        <v>141074.0274487604</v>
      </c>
      <c r="CI385">
        <v>7356733.0371197574</v>
      </c>
    </row>
    <row r="386" spans="77:87" x14ac:dyDescent="0.25">
      <c r="BY386" t="s">
        <v>4080</v>
      </c>
      <c r="BZ386" t="s">
        <v>2173</v>
      </c>
      <c r="CA386" t="s">
        <v>2174</v>
      </c>
      <c r="CB386">
        <v>8333665.6756545203</v>
      </c>
      <c r="CC386">
        <v>4.0351156810361797E-4</v>
      </c>
      <c r="CD386">
        <v>246</v>
      </c>
      <c r="CE386">
        <v>3.0694680361367701</v>
      </c>
      <c r="CF386">
        <v>3.5205819400845338E-4</v>
      </c>
      <c r="CG386">
        <v>17940.4083533169</v>
      </c>
      <c r="CH386">
        <v>15652.755122552056</v>
      </c>
      <c r="CI386">
        <v>7271006.6306891134</v>
      </c>
    </row>
    <row r="387" spans="77:87" x14ac:dyDescent="0.25">
      <c r="BY387" t="s">
        <v>4546</v>
      </c>
      <c r="BZ387" t="s">
        <v>294</v>
      </c>
      <c r="CA387" t="s">
        <v>295</v>
      </c>
      <c r="CB387">
        <v>8172634.5870801797</v>
      </c>
      <c r="CC387">
        <v>0.81726375619202596</v>
      </c>
      <c r="CD387">
        <v>247</v>
      </c>
      <c r="CE387">
        <v>-5.3549152213039797</v>
      </c>
      <c r="CF387">
        <v>0.71305118558495628</v>
      </c>
      <c r="CG387">
        <v>34373.586041237599</v>
      </c>
      <c r="CH387">
        <v>29990.472590775244</v>
      </c>
      <c r="CI387">
        <v>7130509.2603432415</v>
      </c>
    </row>
    <row r="388" spans="77:87" x14ac:dyDescent="0.25">
      <c r="BY388" t="s">
        <v>4870</v>
      </c>
      <c r="BZ388" t="s">
        <v>2065</v>
      </c>
      <c r="CA388" t="s">
        <v>2066</v>
      </c>
      <c r="CB388">
        <v>8157236.7578490898</v>
      </c>
      <c r="CC388">
        <v>8.0201525514793107E-2</v>
      </c>
      <c r="CD388">
        <v>248</v>
      </c>
      <c r="CE388">
        <v>9.6524243444203996</v>
      </c>
      <c r="CF388">
        <v>6.9974708190299814E-2</v>
      </c>
      <c r="CG388">
        <v>3175.3578520240599</v>
      </c>
      <c r="CH388">
        <v>2770.4552708810652</v>
      </c>
      <c r="CI388">
        <v>7117074.8699087249</v>
      </c>
    </row>
    <row r="389" spans="77:87" x14ac:dyDescent="0.25">
      <c r="BY389" t="s">
        <v>4762</v>
      </c>
      <c r="BZ389" t="s">
        <v>4763</v>
      </c>
      <c r="CA389" t="s">
        <v>4764</v>
      </c>
      <c r="CB389">
        <v>8151817.7766663097</v>
      </c>
      <c r="CC389">
        <v>4.1256790648889499E-2</v>
      </c>
      <c r="CD389">
        <v>249</v>
      </c>
      <c r="CE389">
        <v>4.2794760722784702</v>
      </c>
      <c r="CF389">
        <v>3.599597224608702E-2</v>
      </c>
      <c r="CG389">
        <v>112154.279124409</v>
      </c>
      <c r="CH389">
        <v>97853.038376139157</v>
      </c>
      <c r="CI389">
        <v>7112346.8846924854</v>
      </c>
    </row>
    <row r="390" spans="77:87" x14ac:dyDescent="0.25">
      <c r="BY390" t="s">
        <v>1900</v>
      </c>
      <c r="BZ390" t="s">
        <v>1900</v>
      </c>
      <c r="CA390" t="s">
        <v>1901</v>
      </c>
      <c r="CB390">
        <v>8167915.5784149496</v>
      </c>
      <c r="CC390">
        <v>8.6846523959754895E-3</v>
      </c>
      <c r="CD390">
        <v>250</v>
      </c>
      <c r="CE390">
        <v>-1.4317418011815399</v>
      </c>
      <c r="CF390">
        <v>7.5772376303550751E-3</v>
      </c>
      <c r="CG390">
        <v>268927.10536545003</v>
      </c>
      <c r="CH390">
        <v>234635.13445188015</v>
      </c>
      <c r="CI390">
        <v>7126391.9913489493</v>
      </c>
    </row>
    <row r="391" spans="77:87" x14ac:dyDescent="0.25">
      <c r="BY391" t="s">
        <v>3808</v>
      </c>
      <c r="BZ391" t="s">
        <v>302</v>
      </c>
      <c r="CA391" t="s">
        <v>303</v>
      </c>
      <c r="CB391">
        <v>8024350.6045862697</v>
      </c>
      <c r="CC391">
        <v>3.6749059945015698E-2</v>
      </c>
      <c r="CD391">
        <v>251</v>
      </c>
      <c r="CE391">
        <v>-2.4370032866990199</v>
      </c>
      <c r="CF391">
        <v>3.2063040315186982E-2</v>
      </c>
      <c r="CG391">
        <v>43799.166342207704</v>
      </c>
      <c r="CH391">
        <v>38214.159445247453</v>
      </c>
      <c r="CI391">
        <v>7001133.5615930595</v>
      </c>
    </row>
    <row r="392" spans="77:87" x14ac:dyDescent="0.25">
      <c r="BY392" t="s">
        <v>2429</v>
      </c>
      <c r="BZ392" t="s">
        <v>3824</v>
      </c>
      <c r="CA392" t="s">
        <v>2428</v>
      </c>
      <c r="CB392">
        <v>7967155.6398528703</v>
      </c>
      <c r="CC392">
        <v>0.187169661188751</v>
      </c>
      <c r="CD392">
        <v>252</v>
      </c>
      <c r="CE392">
        <v>-9.7841782261126191</v>
      </c>
      <c r="CF392">
        <v>0.16330290901192868</v>
      </c>
      <c r="CG392">
        <v>15454.70846496</v>
      </c>
      <c r="CH392">
        <v>13484.016769759097</v>
      </c>
      <c r="CI392">
        <v>6951231.7555926749</v>
      </c>
    </row>
    <row r="393" spans="77:87" x14ac:dyDescent="0.25">
      <c r="BY393" t="s">
        <v>4417</v>
      </c>
      <c r="BZ393" t="s">
        <v>1810</v>
      </c>
      <c r="CA393" t="s">
        <v>1811</v>
      </c>
      <c r="CB393">
        <v>7945044.5435765702</v>
      </c>
      <c r="CC393">
        <v>2.2473116012037601E-2</v>
      </c>
      <c r="CD393">
        <v>253</v>
      </c>
      <c r="CE393">
        <v>317.90831852121102</v>
      </c>
      <c r="CF393">
        <v>1.9607479096878648E-2</v>
      </c>
      <c r="CG393">
        <v>10.717204294980601</v>
      </c>
      <c r="CH393">
        <v>9.350610706510448</v>
      </c>
      <c r="CI393">
        <v>6931940.1336469511</v>
      </c>
    </row>
    <row r="394" spans="77:87" x14ac:dyDescent="0.25">
      <c r="BY394" t="s">
        <v>3818</v>
      </c>
      <c r="BZ394" t="s">
        <v>1685</v>
      </c>
      <c r="CA394" t="s">
        <v>1686</v>
      </c>
      <c r="CB394">
        <v>7931968.0008527003</v>
      </c>
      <c r="CC394">
        <v>2.7072389124424703E-4</v>
      </c>
      <c r="CD394">
        <v>254</v>
      </c>
      <c r="CE394">
        <v>4.65678934771024</v>
      </c>
      <c r="CF394">
        <v>2.3620280497612823E-4</v>
      </c>
      <c r="CG394">
        <v>36552.611653182998</v>
      </c>
      <c r="CH394">
        <v>31891.641930839036</v>
      </c>
      <c r="CI394">
        <v>6920531.0331919724</v>
      </c>
    </row>
    <row r="395" spans="77:87" x14ac:dyDescent="0.25">
      <c r="BY395" t="s">
        <v>3746</v>
      </c>
      <c r="BZ395" t="s">
        <v>3747</v>
      </c>
      <c r="CA395" t="s">
        <v>853</v>
      </c>
      <c r="CB395">
        <v>7863069.7804647498</v>
      </c>
      <c r="CC395">
        <v>9.0336014072182197E-2</v>
      </c>
      <c r="CD395">
        <v>255</v>
      </c>
      <c r="CE395">
        <v>1.66950406387781</v>
      </c>
      <c r="CF395">
        <v>7.8816907573782E-2</v>
      </c>
      <c r="CG395">
        <v>116547.795289845</v>
      </c>
      <c r="CH395">
        <v>101686.31972125576</v>
      </c>
      <c r="CI395">
        <v>6860418.3004785711</v>
      </c>
    </row>
    <row r="396" spans="77:87" x14ac:dyDescent="0.25">
      <c r="BY396" t="s">
        <v>4938</v>
      </c>
      <c r="BZ396" t="s">
        <v>4939</v>
      </c>
      <c r="CA396" t="s">
        <v>1833</v>
      </c>
      <c r="CB396">
        <v>7833865.6096003102</v>
      </c>
      <c r="CC396">
        <v>1.77990795336486E-2</v>
      </c>
      <c r="CD396">
        <v>256</v>
      </c>
      <c r="CE396">
        <v>-1.6775373421692701</v>
      </c>
      <c r="CF396">
        <v>1.552944770599494E-2</v>
      </c>
      <c r="CG396">
        <v>384924.36299080099</v>
      </c>
      <c r="CH396">
        <v>335841.11776839214</v>
      </c>
      <c r="CI396">
        <v>6834938.0702577392</v>
      </c>
    </row>
    <row r="397" spans="77:87" x14ac:dyDescent="0.25">
      <c r="BY397" t="s">
        <v>3829</v>
      </c>
      <c r="BZ397" t="s">
        <v>117</v>
      </c>
      <c r="CA397" t="s">
        <v>118</v>
      </c>
      <c r="CB397">
        <v>7780685.2585312696</v>
      </c>
      <c r="CC397">
        <v>7.2758624491621599E-2</v>
      </c>
      <c r="CD397">
        <v>257</v>
      </c>
      <c r="CE397">
        <v>4.3693138602613804</v>
      </c>
      <c r="CF397">
        <v>6.3480881248196994E-2</v>
      </c>
      <c r="CG397">
        <v>1358790.1679570701</v>
      </c>
      <c r="CH397">
        <v>1185525.3984801928</v>
      </c>
      <c r="CI397">
        <v>6788538.9584749164</v>
      </c>
    </row>
    <row r="398" spans="77:87" x14ac:dyDescent="0.25">
      <c r="BY398" t="s">
        <v>3866</v>
      </c>
      <c r="BZ398" t="s">
        <v>1251</v>
      </c>
      <c r="CA398" t="s">
        <v>2438</v>
      </c>
      <c r="CB398">
        <v>7700532.7336251996</v>
      </c>
      <c r="CC398">
        <v>8.5864172928957795E-3</v>
      </c>
      <c r="CD398">
        <v>258</v>
      </c>
      <c r="CE398">
        <v>7.84302846106959</v>
      </c>
      <c r="CF398">
        <v>7.4915288782094703E-3</v>
      </c>
      <c r="CG398">
        <v>890476.34837357805</v>
      </c>
      <c r="CH398">
        <v>776928.14728707005</v>
      </c>
      <c r="CI398">
        <v>6718607.0026297197</v>
      </c>
    </row>
    <row r="399" spans="77:87" x14ac:dyDescent="0.25">
      <c r="BY399" t="s">
        <v>3778</v>
      </c>
      <c r="BZ399" t="s">
        <v>2017</v>
      </c>
      <c r="CA399" t="s">
        <v>2018</v>
      </c>
      <c r="CB399">
        <v>7724031.5308857402</v>
      </c>
      <c r="CC399">
        <v>3.8136320132126499E-2</v>
      </c>
      <c r="CD399">
        <v>259</v>
      </c>
      <c r="CE399">
        <v>3.42753879281234</v>
      </c>
      <c r="CF399">
        <v>3.3273405406798538E-2</v>
      </c>
      <c r="CG399">
        <v>165749.50657412299</v>
      </c>
      <c r="CH399">
        <v>144614.12399283034</v>
      </c>
      <c r="CI399">
        <v>6739109.374256379</v>
      </c>
    </row>
    <row r="400" spans="77:87" x14ac:dyDescent="0.25">
      <c r="BY400" t="s">
        <v>3649</v>
      </c>
      <c r="BZ400" t="s">
        <v>863</v>
      </c>
      <c r="CA400" t="s">
        <v>864</v>
      </c>
      <c r="CB400">
        <v>7554411.6869616797</v>
      </c>
      <c r="CC400">
        <v>1.8904934151555801E-2</v>
      </c>
      <c r="CD400">
        <v>260</v>
      </c>
      <c r="CE400">
        <v>-1.1158139087233701</v>
      </c>
      <c r="CF400">
        <v>1.6494290378154322E-2</v>
      </c>
      <c r="CG400">
        <v>242274.69591160401</v>
      </c>
      <c r="CH400">
        <v>211381.28033713184</v>
      </c>
      <c r="CI400">
        <v>6591118.4351104517</v>
      </c>
    </row>
    <row r="401" spans="77:87" x14ac:dyDescent="0.25">
      <c r="BY401" t="s">
        <v>149</v>
      </c>
      <c r="BZ401" t="s">
        <v>149</v>
      </c>
      <c r="CA401" t="s">
        <v>150</v>
      </c>
      <c r="CB401">
        <v>7538736.4970858004</v>
      </c>
      <c r="CC401">
        <v>8.4333849701370506E-2</v>
      </c>
      <c r="CD401">
        <v>261</v>
      </c>
      <c r="CE401">
        <v>1.6057456809464301</v>
      </c>
      <c r="CF401">
        <v>7.3580103190549986E-2</v>
      </c>
      <c r="CG401">
        <v>148552.08826700199</v>
      </c>
      <c r="CH401">
        <v>129609.61728372356</v>
      </c>
      <c r="CI401">
        <v>6577442.0513964053</v>
      </c>
    </row>
    <row r="402" spans="77:87" x14ac:dyDescent="0.25">
      <c r="BY402" t="s">
        <v>4058</v>
      </c>
      <c r="BZ402" t="s">
        <v>1664</v>
      </c>
      <c r="CA402" t="s">
        <v>1665</v>
      </c>
      <c r="CB402">
        <v>7461504.33285404</v>
      </c>
      <c r="CC402">
        <v>0.19806695400900001</v>
      </c>
      <c r="CD402">
        <v>262</v>
      </c>
      <c r="CE402">
        <v>1.7162912397777601</v>
      </c>
      <c r="CF402">
        <v>0.17281064443549646</v>
      </c>
      <c r="CG402">
        <v>1120298.12694807</v>
      </c>
      <c r="CH402">
        <v>977444.43158841424</v>
      </c>
      <c r="CI402">
        <v>6510058.0693544932</v>
      </c>
    </row>
    <row r="403" spans="77:87" x14ac:dyDescent="0.25">
      <c r="BY403" t="s">
        <v>4025</v>
      </c>
      <c r="BZ403" t="s">
        <v>2495</v>
      </c>
      <c r="CA403" t="s">
        <v>2496</v>
      </c>
      <c r="CB403">
        <v>7452124.14248088</v>
      </c>
      <c r="CC403">
        <v>3.3641521395668901E-2</v>
      </c>
      <c r="CD403">
        <v>263</v>
      </c>
      <c r="CE403">
        <v>-3.8748029988620099</v>
      </c>
      <c r="CF403">
        <v>2.935175643642159E-2</v>
      </c>
      <c r="CG403">
        <v>21905.479925582102</v>
      </c>
      <c r="CH403">
        <v>19112.224558351434</v>
      </c>
      <c r="CI403">
        <v>6501873.9845765764</v>
      </c>
    </row>
    <row r="404" spans="77:87" x14ac:dyDescent="0.25">
      <c r="BY404" t="s">
        <v>209</v>
      </c>
      <c r="BZ404" t="s">
        <v>209</v>
      </c>
      <c r="CA404" t="s">
        <v>210</v>
      </c>
      <c r="CB404">
        <v>7369290.6953689801</v>
      </c>
      <c r="CC404">
        <v>3.65704767920776E-3</v>
      </c>
      <c r="CD404">
        <v>264</v>
      </c>
      <c r="CE404">
        <v>-3.29548508299579</v>
      </c>
      <c r="CF404">
        <v>3.1907229014412632E-3</v>
      </c>
      <c r="CG404">
        <v>22008.141580416399</v>
      </c>
      <c r="CH404">
        <v>19201.795414931192</v>
      </c>
      <c r="CI404">
        <v>6429602.9616397033</v>
      </c>
    </row>
    <row r="405" spans="77:87" x14ac:dyDescent="0.25">
      <c r="BY405" t="s">
        <v>4255</v>
      </c>
      <c r="BZ405" t="s">
        <v>4256</v>
      </c>
      <c r="CA405" t="s">
        <v>4257</v>
      </c>
      <c r="CB405">
        <v>7350058.4004904404</v>
      </c>
      <c r="CC405">
        <v>0.100615261224412</v>
      </c>
      <c r="CD405">
        <v>265</v>
      </c>
      <c r="CE405">
        <v>-0.94432086699532802</v>
      </c>
      <c r="CF405">
        <v>8.7785406804642377E-2</v>
      </c>
      <c r="CG405">
        <v>13602.400167852</v>
      </c>
      <c r="CH405">
        <v>11867.903712848525</v>
      </c>
      <c r="CI405">
        <v>6412823.0536103053</v>
      </c>
    </row>
    <row r="406" spans="77:87" x14ac:dyDescent="0.25">
      <c r="BY406" t="s">
        <v>5420</v>
      </c>
      <c r="BZ406" t="s">
        <v>3241</v>
      </c>
      <c r="CA406" t="s">
        <v>3242</v>
      </c>
      <c r="CB406">
        <v>7335966.6804578798</v>
      </c>
      <c r="CC406">
        <v>0.122827844014257</v>
      </c>
      <c r="CD406">
        <v>266</v>
      </c>
      <c r="CE406">
        <v>0.89789317266378199</v>
      </c>
      <c r="CF406">
        <v>0.10716557431262309</v>
      </c>
      <c r="CG406">
        <v>38252.461350619997</v>
      </c>
      <c r="CH406">
        <v>33374.736993957056</v>
      </c>
      <c r="CI406">
        <v>6400528.2251659771</v>
      </c>
    </row>
    <row r="407" spans="77:87" x14ac:dyDescent="0.25">
      <c r="BY407" t="s">
        <v>5991</v>
      </c>
      <c r="BZ407" t="s">
        <v>207</v>
      </c>
      <c r="CA407" t="s">
        <v>208</v>
      </c>
      <c r="CB407">
        <v>7327140.7941302098</v>
      </c>
      <c r="CC407">
        <v>0.234121233325296</v>
      </c>
      <c r="CD407">
        <v>267</v>
      </c>
      <c r="CE407">
        <v>1.74324722904091</v>
      </c>
      <c r="CF407">
        <v>0.20426749837905431</v>
      </c>
      <c r="CG407">
        <v>1445.02750311111</v>
      </c>
      <c r="CH407">
        <v>1260.7662660794006</v>
      </c>
      <c r="CI407">
        <v>6392827.7629074929</v>
      </c>
    </row>
    <row r="408" spans="77:87" x14ac:dyDescent="0.25">
      <c r="BY408" t="s">
        <v>4794</v>
      </c>
      <c r="BZ408" t="s">
        <v>4795</v>
      </c>
      <c r="CA408" t="s">
        <v>4796</v>
      </c>
      <c r="CB408">
        <v>7265414.9102903698</v>
      </c>
      <c r="CC408">
        <v>5.5206785495108802E-2</v>
      </c>
      <c r="CD408">
        <v>268</v>
      </c>
      <c r="CE408">
        <v>-0.92724826142672201</v>
      </c>
      <c r="CF408">
        <v>4.8167147449485526E-2</v>
      </c>
      <c r="CG408">
        <v>421386.76702670299</v>
      </c>
      <c r="CH408">
        <v>367654.05481606018</v>
      </c>
      <c r="CI408">
        <v>6338972.793419607</v>
      </c>
    </row>
    <row r="409" spans="77:87" x14ac:dyDescent="0.25">
      <c r="BY409" t="s">
        <v>4100</v>
      </c>
      <c r="BZ409" t="s">
        <v>129</v>
      </c>
      <c r="CA409" t="s">
        <v>130</v>
      </c>
      <c r="CB409">
        <v>7231140.6134955101</v>
      </c>
      <c r="CC409">
        <v>0.16971320926035699</v>
      </c>
      <c r="CD409">
        <v>269</v>
      </c>
      <c r="CE409">
        <v>-6.1775078341813696</v>
      </c>
      <c r="CF409">
        <v>0.14807239909473191</v>
      </c>
      <c r="CG409">
        <v>57782.507705493001</v>
      </c>
      <c r="CH409">
        <v>50414.429017934788</v>
      </c>
      <c r="CI409">
        <v>6309068.9493062468</v>
      </c>
    </row>
    <row r="410" spans="77:87" x14ac:dyDescent="0.25">
      <c r="BY410" t="s">
        <v>3772</v>
      </c>
      <c r="BZ410" t="s">
        <v>103</v>
      </c>
      <c r="CA410" t="s">
        <v>104</v>
      </c>
      <c r="CB410">
        <v>7145899.5519670798</v>
      </c>
      <c r="CC410">
        <v>1.21031754486631E-2</v>
      </c>
      <c r="CD410">
        <v>270</v>
      </c>
      <c r="CE410">
        <v>-1.5752994324923599</v>
      </c>
      <c r="CF410">
        <v>1.0559851134502279E-2</v>
      </c>
      <c r="CG410">
        <v>198891.273178162</v>
      </c>
      <c r="CH410">
        <v>173529.85137012193</v>
      </c>
      <c r="CI410">
        <v>6234697.3164975522</v>
      </c>
    </row>
    <row r="411" spans="77:87" x14ac:dyDescent="0.25">
      <c r="BY411" t="s">
        <v>3659</v>
      </c>
      <c r="BZ411" t="s">
        <v>1183</v>
      </c>
      <c r="CA411" t="s">
        <v>1184</v>
      </c>
      <c r="CB411">
        <v>7091875.8202476604</v>
      </c>
      <c r="CC411">
        <v>1.84836523670712E-2</v>
      </c>
      <c r="CD411">
        <v>271</v>
      </c>
      <c r="CE411">
        <v>-6.516523386856</v>
      </c>
      <c r="CF411">
        <v>1.612672791913649E-2</v>
      </c>
      <c r="CG411">
        <v>87816.3271222568</v>
      </c>
      <c r="CH411">
        <v>76618.515985589387</v>
      </c>
      <c r="CI411">
        <v>6187562.3669046033</v>
      </c>
    </row>
    <row r="412" spans="77:87" x14ac:dyDescent="0.25">
      <c r="BY412" t="s">
        <v>4252</v>
      </c>
      <c r="BZ412" t="s">
        <v>4253</v>
      </c>
      <c r="CA412" t="s">
        <v>4254</v>
      </c>
      <c r="CB412">
        <v>7022641.0145293204</v>
      </c>
      <c r="CC412">
        <v>1.1665516635430801E-2</v>
      </c>
      <c r="CD412">
        <v>272</v>
      </c>
      <c r="CE412">
        <v>-5.3390295307628897</v>
      </c>
      <c r="CF412">
        <v>1.0177999947180483E-2</v>
      </c>
      <c r="CG412">
        <v>753141.45386106696</v>
      </c>
      <c r="CH412">
        <v>657105.37451342714</v>
      </c>
      <c r="CI412">
        <v>6127155.9682026319</v>
      </c>
    </row>
    <row r="413" spans="77:87" x14ac:dyDescent="0.25">
      <c r="BY413" t="s">
        <v>3789</v>
      </c>
      <c r="BZ413" t="s">
        <v>216</v>
      </c>
      <c r="CA413" t="s">
        <v>217</v>
      </c>
      <c r="CB413">
        <v>7013386.7066840297</v>
      </c>
      <c r="CC413">
        <v>9.7861301377417291E-4</v>
      </c>
      <c r="CD413">
        <v>273</v>
      </c>
      <c r="CE413">
        <v>-3.4177729376854198</v>
      </c>
      <c r="CF413">
        <v>8.5382615393577344E-4</v>
      </c>
      <c r="CG413">
        <v>207273.174113838</v>
      </c>
      <c r="CH413">
        <v>180842.94258988614</v>
      </c>
      <c r="CI413">
        <v>6119081.7141679255</v>
      </c>
    </row>
    <row r="414" spans="77:87" x14ac:dyDescent="0.25">
      <c r="BY414" t="s">
        <v>3813</v>
      </c>
      <c r="BZ414" t="s">
        <v>187</v>
      </c>
      <c r="CA414" t="s">
        <v>188</v>
      </c>
      <c r="CB414">
        <v>7010003.6723460704</v>
      </c>
      <c r="CC414">
        <v>6.6897736119466396E-3</v>
      </c>
      <c r="CD414">
        <v>274</v>
      </c>
      <c r="CE414">
        <v>1.16597877621665</v>
      </c>
      <c r="CF414">
        <v>5.836733819592879E-3</v>
      </c>
      <c r="CG414">
        <v>17069.627500180301</v>
      </c>
      <c r="CH414">
        <v>14893.011019122318</v>
      </c>
      <c r="CI414">
        <v>6116130.0640705368</v>
      </c>
    </row>
    <row r="415" spans="77:87" x14ac:dyDescent="0.25">
      <c r="BY415" t="s">
        <v>3766</v>
      </c>
      <c r="BZ415" t="s">
        <v>2117</v>
      </c>
      <c r="CA415" t="s">
        <v>2118</v>
      </c>
      <c r="CB415">
        <v>6914364.0031924397</v>
      </c>
      <c r="CC415">
        <v>7.0128430297265995E-2</v>
      </c>
      <c r="CD415">
        <v>275</v>
      </c>
      <c r="CE415">
        <v>7.7722740725753301</v>
      </c>
      <c r="CF415">
        <v>6.1186073636340446E-2</v>
      </c>
      <c r="CG415">
        <v>2252392.7639390398</v>
      </c>
      <c r="CH415">
        <v>1965181.153038118</v>
      </c>
      <c r="CI415">
        <v>6032685.7916893614</v>
      </c>
    </row>
    <row r="416" spans="77:87" x14ac:dyDescent="0.25">
      <c r="BY416" t="s">
        <v>4898</v>
      </c>
      <c r="BZ416" t="s">
        <v>1546</v>
      </c>
      <c r="CA416" t="s">
        <v>1547</v>
      </c>
      <c r="CB416">
        <v>6900485.8385650199</v>
      </c>
      <c r="CC416">
        <v>6.2589454905227996E-3</v>
      </c>
      <c r="CD416">
        <v>276</v>
      </c>
      <c r="CE416">
        <v>-1.8688567161691401</v>
      </c>
      <c r="CF416">
        <v>5.4608423152442782E-3</v>
      </c>
      <c r="CG416">
        <v>142413.755226237</v>
      </c>
      <c r="CH416">
        <v>124254.00764231868</v>
      </c>
      <c r="CI416">
        <v>6020577.2873462429</v>
      </c>
    </row>
    <row r="417" spans="77:87" x14ac:dyDescent="0.25">
      <c r="BY417" t="s">
        <v>3939</v>
      </c>
      <c r="BZ417" t="s">
        <v>1460</v>
      </c>
      <c r="CA417" t="s">
        <v>1461</v>
      </c>
      <c r="CB417">
        <v>6872921.8001102302</v>
      </c>
      <c r="CC417">
        <v>2.7564565208960099E-3</v>
      </c>
      <c r="CD417">
        <v>277</v>
      </c>
      <c r="CE417">
        <v>0.84812898883964005</v>
      </c>
      <c r="CF417">
        <v>2.4049697240904771E-3</v>
      </c>
      <c r="CG417">
        <v>234034.45137459299</v>
      </c>
      <c r="CH417">
        <v>204191.78234201323</v>
      </c>
      <c r="CI417">
        <v>5996528.0496909777</v>
      </c>
    </row>
    <row r="418" spans="77:87" x14ac:dyDescent="0.25">
      <c r="BY418" t="s">
        <v>5249</v>
      </c>
      <c r="BZ418" t="s">
        <v>2121</v>
      </c>
      <c r="CA418" t="s">
        <v>2122</v>
      </c>
      <c r="CB418">
        <v>6908071.6250540204</v>
      </c>
      <c r="CC418">
        <v>1.14043613980699E-2</v>
      </c>
      <c r="CD418">
        <v>278</v>
      </c>
      <c r="CE418">
        <v>4.7489665351385097</v>
      </c>
      <c r="CF418">
        <v>9.9501456587564197E-3</v>
      </c>
      <c r="CG418">
        <v>126764.815087615</v>
      </c>
      <c r="CH418">
        <v>110600.52645653291</v>
      </c>
      <c r="CI418">
        <v>6027195.7798568849</v>
      </c>
    </row>
    <row r="419" spans="77:87" x14ac:dyDescent="0.25">
      <c r="BY419" t="s">
        <v>4854</v>
      </c>
      <c r="BZ419" t="s">
        <v>4854</v>
      </c>
      <c r="CA419" t="s">
        <v>2772</v>
      </c>
      <c r="CB419">
        <v>6761259.6589090396</v>
      </c>
      <c r="CC419">
        <v>1.2779143313531699E-3</v>
      </c>
      <c r="CD419">
        <v>279</v>
      </c>
      <c r="CE419">
        <v>-0.118367941559248</v>
      </c>
      <c r="CF419">
        <v>1.1149623633050023E-3</v>
      </c>
      <c r="CG419">
        <v>255801.488681054</v>
      </c>
      <c r="CH419">
        <v>223183.2176533782</v>
      </c>
      <c r="CI419">
        <v>5899104.3947629156</v>
      </c>
    </row>
    <row r="420" spans="77:87" x14ac:dyDescent="0.25">
      <c r="BY420" t="s">
        <v>4334</v>
      </c>
      <c r="BZ420" t="s">
        <v>2782</v>
      </c>
      <c r="CA420" t="s">
        <v>2783</v>
      </c>
      <c r="CB420">
        <v>6636264.8568674903</v>
      </c>
      <c r="CC420">
        <v>3.3804056590973499E-4</v>
      </c>
      <c r="CD420">
        <v>280</v>
      </c>
      <c r="CE420">
        <v>0.78129987565516001</v>
      </c>
      <c r="CF420">
        <v>2.9493566118832118E-4</v>
      </c>
      <c r="CG420">
        <v>41410.955121475301</v>
      </c>
      <c r="CH420">
        <v>36130.478590115519</v>
      </c>
      <c r="CI420">
        <v>5790048.1799088921</v>
      </c>
    </row>
    <row r="421" spans="77:87" x14ac:dyDescent="0.25">
      <c r="BY421" t="s">
        <v>1697</v>
      </c>
      <c r="BZ421" t="s">
        <v>1697</v>
      </c>
      <c r="CA421" t="s">
        <v>1698</v>
      </c>
      <c r="CB421">
        <v>6748694.2182150502</v>
      </c>
      <c r="CC421">
        <v>1.2105656577174799</v>
      </c>
      <c r="CD421">
        <v>281</v>
      </c>
      <c r="CE421">
        <v>18.3523582508648</v>
      </c>
      <c r="CF421">
        <v>1.0562015884392937</v>
      </c>
      <c r="CG421">
        <v>3617.2813426324301</v>
      </c>
      <c r="CH421">
        <v>3156.0273295080001</v>
      </c>
      <c r="CI421">
        <v>5888141.2236735793</v>
      </c>
    </row>
    <row r="422" spans="77:87" x14ac:dyDescent="0.25">
      <c r="BY422" t="s">
        <v>4225</v>
      </c>
      <c r="BZ422" t="s">
        <v>4226</v>
      </c>
      <c r="CA422" t="s">
        <v>4227</v>
      </c>
      <c r="CB422">
        <v>6706769.2261564396</v>
      </c>
      <c r="CC422">
        <v>1.4813405248274901E-2</v>
      </c>
      <c r="CD422">
        <v>282</v>
      </c>
      <c r="CE422">
        <v>6.3829503806939201</v>
      </c>
      <c r="CF422">
        <v>1.2924488691446381E-2</v>
      </c>
      <c r="CG422">
        <v>22928.510801769899</v>
      </c>
      <c r="CH422">
        <v>20004.804675393021</v>
      </c>
      <c r="CI422">
        <v>5851562.25505233</v>
      </c>
    </row>
    <row r="423" spans="77:87" x14ac:dyDescent="0.25">
      <c r="BY423" t="s">
        <v>2908</v>
      </c>
      <c r="BZ423" t="s">
        <v>1734</v>
      </c>
      <c r="CA423" t="s">
        <v>3686</v>
      </c>
      <c r="CB423">
        <v>6669177.6519221198</v>
      </c>
      <c r="CC423">
        <v>2.7161345132706298E-3</v>
      </c>
      <c r="CD423">
        <v>283</v>
      </c>
      <c r="CE423">
        <v>2.4884880164402698</v>
      </c>
      <c r="CF423">
        <v>2.36978933694544E-3</v>
      </c>
      <c r="CG423">
        <v>491280.06619680498</v>
      </c>
      <c r="CH423">
        <v>428634.97983578581</v>
      </c>
      <c r="CI423">
        <v>5818764.1328149252</v>
      </c>
    </row>
    <row r="424" spans="77:87" x14ac:dyDescent="0.25">
      <c r="BY424" t="s">
        <v>4234</v>
      </c>
      <c r="BZ424" t="s">
        <v>2166</v>
      </c>
      <c r="CA424" t="s">
        <v>2167</v>
      </c>
      <c r="CB424">
        <v>6644698.7055513402</v>
      </c>
      <c r="CC424">
        <v>2.01364951773618E-2</v>
      </c>
      <c r="CD424">
        <v>284</v>
      </c>
      <c r="CE424">
        <v>3.3174427328067302</v>
      </c>
      <c r="CF424">
        <v>1.7568810131315695E-2</v>
      </c>
      <c r="CG424">
        <v>7228.2777349251201</v>
      </c>
      <c r="CH424">
        <v>6306.5711278338813</v>
      </c>
      <c r="CI424">
        <v>5797406.5948116696</v>
      </c>
    </row>
    <row r="425" spans="77:87" x14ac:dyDescent="0.25">
      <c r="BY425" t="s">
        <v>3807</v>
      </c>
      <c r="BZ425" t="s">
        <v>133</v>
      </c>
      <c r="CA425" t="s">
        <v>134</v>
      </c>
      <c r="CB425">
        <v>6651609.0997534301</v>
      </c>
      <c r="CC425">
        <v>5.4963001785228498E-2</v>
      </c>
      <c r="CD425">
        <v>285</v>
      </c>
      <c r="CE425">
        <v>1.0038841851265501</v>
      </c>
      <c r="CF425">
        <v>4.7954449575586894E-2</v>
      </c>
      <c r="CG425">
        <v>2225721.6062816498</v>
      </c>
      <c r="CH425">
        <v>1941910.9413782523</v>
      </c>
      <c r="CI425">
        <v>5803435.8170074737</v>
      </c>
    </row>
    <row r="426" spans="77:87" x14ac:dyDescent="0.25">
      <c r="BY426" t="s">
        <v>1139</v>
      </c>
      <c r="BZ426" t="s">
        <v>1139</v>
      </c>
      <c r="CA426" t="s">
        <v>1138</v>
      </c>
      <c r="CB426">
        <v>6575018.6589745199</v>
      </c>
      <c r="CC426">
        <v>3.28422274112126E-2</v>
      </c>
      <c r="CD426">
        <v>286</v>
      </c>
      <c r="CE426">
        <v>-0.133792129850313</v>
      </c>
      <c r="CF426">
        <v>2.8654383625099252E-2</v>
      </c>
      <c r="CG426">
        <v>656706.69566109101</v>
      </c>
      <c r="CH426">
        <v>572967.39807056298</v>
      </c>
      <c r="CI426">
        <v>5736611.7296940461</v>
      </c>
    </row>
    <row r="427" spans="77:87" x14ac:dyDescent="0.25">
      <c r="BY427" t="s">
        <v>1149</v>
      </c>
      <c r="BZ427" t="s">
        <v>1149</v>
      </c>
      <c r="CA427" t="s">
        <v>1148</v>
      </c>
      <c r="CB427">
        <v>6686849.6112072002</v>
      </c>
      <c r="CC427">
        <v>5.32085104153001E-2</v>
      </c>
      <c r="CD427">
        <v>287</v>
      </c>
      <c r="CE427">
        <v>2.6722618815194101</v>
      </c>
      <c r="CF427">
        <v>4.6423680418203543E-2</v>
      </c>
      <c r="CG427">
        <v>18439.738675570599</v>
      </c>
      <c r="CH427">
        <v>16088.413838093898</v>
      </c>
      <c r="CI427">
        <v>5834182.669883728</v>
      </c>
    </row>
    <row r="428" spans="77:87" x14ac:dyDescent="0.25">
      <c r="BY428" t="s">
        <v>3750</v>
      </c>
      <c r="BZ428" t="s">
        <v>195</v>
      </c>
      <c r="CA428" t="s">
        <v>196</v>
      </c>
      <c r="CB428">
        <v>6505651.2860807003</v>
      </c>
      <c r="CC428">
        <v>0.28128326514081498</v>
      </c>
      <c r="CD428">
        <v>288</v>
      </c>
      <c r="CE428">
        <v>0.32382020119627503</v>
      </c>
      <c r="CF428">
        <v>0.24541571086964922</v>
      </c>
      <c r="CG428">
        <v>81548.450457824496</v>
      </c>
      <c r="CH428">
        <v>71149.881346145499</v>
      </c>
      <c r="CI428">
        <v>5676089.667987409</v>
      </c>
    </row>
    <row r="429" spans="77:87" x14ac:dyDescent="0.25">
      <c r="BY429" t="s">
        <v>4870</v>
      </c>
      <c r="BZ429" t="s">
        <v>3208</v>
      </c>
      <c r="CA429" t="s">
        <v>3209</v>
      </c>
      <c r="CB429">
        <v>6479014.2068374502</v>
      </c>
      <c r="CC429">
        <v>0.56783534374882205</v>
      </c>
      <c r="CD429">
        <v>289</v>
      </c>
      <c r="CE429">
        <v>-2.8812657140109601</v>
      </c>
      <c r="CF429">
        <v>0.49542838772603498</v>
      </c>
      <c r="CG429">
        <v>291789.39937170502</v>
      </c>
      <c r="CH429">
        <v>254582.16590022156</v>
      </c>
      <c r="CI429">
        <v>5652849.1892667823</v>
      </c>
    </row>
    <row r="430" spans="77:87" x14ac:dyDescent="0.25">
      <c r="BY430" t="s">
        <v>6453</v>
      </c>
      <c r="BZ430" t="s">
        <v>6454</v>
      </c>
      <c r="CA430" t="s">
        <v>6455</v>
      </c>
      <c r="CB430">
        <v>6304681.0248866603</v>
      </c>
      <c r="CC430">
        <v>2.5218724099546701E-3</v>
      </c>
      <c r="CD430">
        <v>290</v>
      </c>
      <c r="CE430">
        <v>18.065595521439199</v>
      </c>
      <c r="CF430">
        <v>2.2002983714717113E-3</v>
      </c>
      <c r="CG430">
        <v>88685.9367529663</v>
      </c>
      <c r="CH430">
        <v>77377.238213848599</v>
      </c>
      <c r="CI430">
        <v>5500745.9286792651</v>
      </c>
    </row>
    <row r="431" spans="77:87" x14ac:dyDescent="0.25">
      <c r="BY431" t="s">
        <v>5324</v>
      </c>
      <c r="BZ431" t="s">
        <v>331</v>
      </c>
      <c r="CA431" t="s">
        <v>332</v>
      </c>
      <c r="CB431">
        <v>6450953.99126093</v>
      </c>
      <c r="CC431">
        <v>1.64378256438048</v>
      </c>
      <c r="CD431">
        <v>291</v>
      </c>
      <c r="CE431">
        <v>10.2254834219962</v>
      </c>
      <c r="CF431">
        <v>1.4341772744660681</v>
      </c>
      <c r="CG431">
        <v>22049.773250293001</v>
      </c>
      <c r="CH431">
        <v>19238.118464055147</v>
      </c>
      <c r="CI431">
        <v>5628367.0440192865</v>
      </c>
    </row>
    <row r="432" spans="77:87" x14ac:dyDescent="0.25">
      <c r="BY432" t="s">
        <v>4345</v>
      </c>
      <c r="BZ432" t="s">
        <v>2445</v>
      </c>
      <c r="CA432" t="s">
        <v>2446</v>
      </c>
      <c r="CB432">
        <v>6446720.9595450005</v>
      </c>
      <c r="CC432">
        <v>1.02909770975846E-2</v>
      </c>
      <c r="CD432">
        <v>292</v>
      </c>
      <c r="CE432">
        <v>-1.3375164977912599</v>
      </c>
      <c r="CF432">
        <v>8.9787334439632022E-3</v>
      </c>
      <c r="CG432">
        <v>574717.34838945395</v>
      </c>
      <c r="CH432">
        <v>501432.84042692138</v>
      </c>
      <c r="CI432">
        <v>5624673.783109582</v>
      </c>
    </row>
    <row r="433" spans="77:87" x14ac:dyDescent="0.25">
      <c r="BY433" t="s">
        <v>9593</v>
      </c>
      <c r="BZ433" t="s">
        <v>9593</v>
      </c>
      <c r="CA433" t="s">
        <v>9594</v>
      </c>
      <c r="CB433">
        <v>6454484.4883589698</v>
      </c>
      <c r="CC433">
        <v>1.9168244067493501</v>
      </c>
      <c r="CD433">
        <v>293</v>
      </c>
      <c r="CE433">
        <v>24.9224580896249</v>
      </c>
      <c r="CF433">
        <v>1.6724024593471143</v>
      </c>
      <c r="CG433">
        <v>6182943.0677726204</v>
      </c>
      <c r="CH433">
        <v>5394531.2654286651</v>
      </c>
      <c r="CI433">
        <v>5631447.3533103671</v>
      </c>
    </row>
    <row r="434" spans="77:87" x14ac:dyDescent="0.25">
      <c r="BY434" t="s">
        <v>240</v>
      </c>
      <c r="BZ434" t="s">
        <v>241</v>
      </c>
      <c r="CA434" t="s">
        <v>241</v>
      </c>
      <c r="CB434">
        <v>6409733.0278904103</v>
      </c>
      <c r="CC434">
        <v>0.155455268451518</v>
      </c>
      <c r="CD434">
        <v>294</v>
      </c>
      <c r="CE434">
        <v>-0.12865895268868</v>
      </c>
      <c r="CF434">
        <v>0.1356325453501912</v>
      </c>
      <c r="CG434">
        <v>25963434.922435701</v>
      </c>
      <c r="CH434">
        <v>22652733.481736246</v>
      </c>
      <c r="CI434">
        <v>5592402.3305719951</v>
      </c>
    </row>
    <row r="435" spans="77:87" x14ac:dyDescent="0.25">
      <c r="BY435" t="s">
        <v>2503</v>
      </c>
      <c r="BZ435" t="s">
        <v>3748</v>
      </c>
      <c r="CA435" t="s">
        <v>3749</v>
      </c>
      <c r="CB435">
        <v>6395138.8236815101</v>
      </c>
      <c r="CC435">
        <v>0.17074415991862801</v>
      </c>
      <c r="CD435">
        <v>295</v>
      </c>
      <c r="CE435">
        <v>15.651117162156501</v>
      </c>
      <c r="CF435">
        <v>0.14897188911076414</v>
      </c>
      <c r="CG435">
        <v>14650.6407048697</v>
      </c>
      <c r="CH435">
        <v>12782.478906028951</v>
      </c>
      <c r="CI435">
        <v>5579669.091718589</v>
      </c>
    </row>
    <row r="436" spans="77:87" x14ac:dyDescent="0.25">
      <c r="BY436" t="s">
        <v>4263</v>
      </c>
      <c r="BZ436" t="s">
        <v>1514</v>
      </c>
      <c r="CA436" t="s">
        <v>1515</v>
      </c>
      <c r="CB436">
        <v>6333948.3444539802</v>
      </c>
      <c r="CC436">
        <v>9.7731853160299295E-2</v>
      </c>
      <c r="CD436">
        <v>296</v>
      </c>
      <c r="CE436">
        <v>-0.24489397953877501</v>
      </c>
      <c r="CF436">
        <v>8.5269673636416937E-2</v>
      </c>
      <c r="CG436">
        <v>680876.100322549</v>
      </c>
      <c r="CH436">
        <v>594054.86526601983</v>
      </c>
      <c r="CI436">
        <v>5526281.2552592782</v>
      </c>
    </row>
    <row r="437" spans="77:87" x14ac:dyDescent="0.25">
      <c r="BY437" t="s">
        <v>2784</v>
      </c>
      <c r="BZ437" t="s">
        <v>2784</v>
      </c>
      <c r="CA437" t="s">
        <v>4561</v>
      </c>
      <c r="CB437">
        <v>6314442.5313956998</v>
      </c>
      <c r="CC437">
        <v>3.89790114493749E-4</v>
      </c>
      <c r="CD437">
        <v>297</v>
      </c>
      <c r="CE437">
        <v>21.650481768350801</v>
      </c>
      <c r="CF437">
        <v>3.4008641783419327E-4</v>
      </c>
      <c r="CG437">
        <v>403445.93319638801</v>
      </c>
      <c r="CH437">
        <v>352000.92847078398</v>
      </c>
      <c r="CI437">
        <v>5509262.7064473117</v>
      </c>
    </row>
    <row r="438" spans="77:87" x14ac:dyDescent="0.25">
      <c r="BY438" t="s">
        <v>3833</v>
      </c>
      <c r="BZ438" t="s">
        <v>924</v>
      </c>
      <c r="CA438" t="s">
        <v>1643</v>
      </c>
      <c r="CB438">
        <v>6329866.9653781401</v>
      </c>
      <c r="CC438">
        <v>1.0604289157136401E-3</v>
      </c>
      <c r="CD438">
        <v>298</v>
      </c>
      <c r="CE438">
        <v>-3.2244765206488699</v>
      </c>
      <c r="CF438">
        <v>9.2520938295533148E-4</v>
      </c>
      <c r="CG438">
        <v>22269.9499391342</v>
      </c>
      <c r="CH438">
        <v>19430.219542595452</v>
      </c>
      <c r="CI438">
        <v>5522720.3091549147</v>
      </c>
    </row>
    <row r="439" spans="77:87" x14ac:dyDescent="0.25">
      <c r="BY439" t="s">
        <v>1645</v>
      </c>
      <c r="BZ439" t="s">
        <v>81</v>
      </c>
      <c r="CA439" t="s">
        <v>82</v>
      </c>
      <c r="CB439">
        <v>6222624.5096658198</v>
      </c>
      <c r="CC439">
        <v>9.0750077113662495E-2</v>
      </c>
      <c r="CD439">
        <v>299</v>
      </c>
      <c r="CE439">
        <v>5.6430225162737697</v>
      </c>
      <c r="CF439">
        <v>7.9178171780590972E-2</v>
      </c>
      <c r="CG439">
        <v>226665.12810403699</v>
      </c>
      <c r="CH439">
        <v>197762.15095897892</v>
      </c>
      <c r="CI439">
        <v>5429152.7679402949</v>
      </c>
    </row>
    <row r="440" spans="77:87" x14ac:dyDescent="0.25">
      <c r="BY440" t="s">
        <v>3997</v>
      </c>
      <c r="BZ440" t="s">
        <v>953</v>
      </c>
      <c r="CA440" t="s">
        <v>954</v>
      </c>
      <c r="CB440">
        <v>6181428.2721273797</v>
      </c>
      <c r="CC440">
        <v>1.44263675267508E-2</v>
      </c>
      <c r="CD440">
        <v>300</v>
      </c>
      <c r="CE440">
        <v>3.4108719545070101</v>
      </c>
      <c r="CF440">
        <v>1.2586803697944704E-2</v>
      </c>
      <c r="CG440">
        <v>417932.767995834</v>
      </c>
      <c r="CH440">
        <v>364640.48901761341</v>
      </c>
      <c r="CI440">
        <v>5393209.6274353312</v>
      </c>
    </row>
    <row r="441" spans="77:87" x14ac:dyDescent="0.25">
      <c r="BY441" t="s">
        <v>4019</v>
      </c>
      <c r="BZ441" t="s">
        <v>170</v>
      </c>
      <c r="CA441" t="s">
        <v>171</v>
      </c>
      <c r="CB441">
        <v>6165426.2845056001</v>
      </c>
      <c r="CC441">
        <v>6.4869641493040097E-3</v>
      </c>
      <c r="CD441">
        <v>301</v>
      </c>
      <c r="CE441">
        <v>-3.56824095002764</v>
      </c>
      <c r="CF441">
        <v>5.659785402769661E-3</v>
      </c>
      <c r="CG441">
        <v>1613450.7450772501</v>
      </c>
      <c r="CH441">
        <v>1407713.1867694703</v>
      </c>
      <c r="CI441">
        <v>5379248.117263156</v>
      </c>
    </row>
    <row r="442" spans="77:87" x14ac:dyDescent="0.25">
      <c r="BY442" t="s">
        <v>3830</v>
      </c>
      <c r="BZ442" t="s">
        <v>2027</v>
      </c>
      <c r="CA442" t="s">
        <v>2028</v>
      </c>
      <c r="CB442">
        <v>6126720.2501493301</v>
      </c>
      <c r="CC442">
        <v>1.18063837814279E-2</v>
      </c>
      <c r="CD442">
        <v>302</v>
      </c>
      <c r="CE442">
        <v>-0.32514949555827299</v>
      </c>
      <c r="CF442">
        <v>1.0300904559922908E-2</v>
      </c>
      <c r="CG442">
        <v>252372.43465220099</v>
      </c>
      <c r="CH442">
        <v>220191.41601996034</v>
      </c>
      <c r="CI442">
        <v>5345477.6441717912</v>
      </c>
    </row>
    <row r="443" spans="77:87" x14ac:dyDescent="0.25">
      <c r="BY443" t="s">
        <v>3701</v>
      </c>
      <c r="BZ443" t="s">
        <v>955</v>
      </c>
      <c r="CA443" t="s">
        <v>955</v>
      </c>
      <c r="CB443">
        <v>6109505.7241820497</v>
      </c>
      <c r="CC443">
        <v>1.0514413438091201E-2</v>
      </c>
      <c r="CD443">
        <v>303</v>
      </c>
      <c r="CE443">
        <v>0.60706892232815302</v>
      </c>
      <c r="CF443">
        <v>9.1736785229464442E-3</v>
      </c>
      <c r="CG443">
        <v>552570.27645302902</v>
      </c>
      <c r="CH443">
        <v>482109.83022139769</v>
      </c>
      <c r="CI443">
        <v>5330458.2112687025</v>
      </c>
    </row>
    <row r="444" spans="77:87" x14ac:dyDescent="0.25">
      <c r="BY444" t="s">
        <v>5868</v>
      </c>
      <c r="BZ444" t="s">
        <v>225</v>
      </c>
      <c r="CA444" t="s">
        <v>226</v>
      </c>
      <c r="CB444">
        <v>6102173.39678731</v>
      </c>
      <c r="CC444">
        <v>6.0967757020269402E-2</v>
      </c>
      <c r="CD444">
        <v>304</v>
      </c>
      <c r="CE444">
        <v>-10.0538058357424</v>
      </c>
      <c r="CF444">
        <v>5.3193514451586793E-2</v>
      </c>
      <c r="CG444">
        <v>778.94607251594903</v>
      </c>
      <c r="CH444">
        <v>679.61954302515062</v>
      </c>
      <c r="CI444">
        <v>5324060.8582693757</v>
      </c>
    </row>
    <row r="445" spans="77:87" x14ac:dyDescent="0.25">
      <c r="BY445" t="s">
        <v>1537</v>
      </c>
      <c r="BZ445" t="s">
        <v>1537</v>
      </c>
      <c r="CA445" t="s">
        <v>9595</v>
      </c>
      <c r="CB445">
        <v>6089730.3760880101</v>
      </c>
      <c r="CC445">
        <v>0.11542148670916</v>
      </c>
      <c r="CD445">
        <v>305</v>
      </c>
      <c r="CE445">
        <v>3.4276402384338001</v>
      </c>
      <c r="CF445">
        <v>0.10070363125292822</v>
      </c>
      <c r="CG445">
        <v>188210.99374266301</v>
      </c>
      <c r="CH445">
        <v>164211.45708656116</v>
      </c>
      <c r="CI445">
        <v>5313204.4969115267</v>
      </c>
    </row>
    <row r="446" spans="77:87" x14ac:dyDescent="0.25">
      <c r="BY446" t="s">
        <v>3953</v>
      </c>
      <c r="BZ446" t="s">
        <v>2051</v>
      </c>
      <c r="CA446" t="s">
        <v>2052</v>
      </c>
      <c r="CB446">
        <v>6056959.36539065</v>
      </c>
      <c r="CC446">
        <v>1.00007924559572E-2</v>
      </c>
      <c r="CD446">
        <v>306</v>
      </c>
      <c r="CE446">
        <v>22.731672017643099</v>
      </c>
      <c r="CF446">
        <v>8.7255514067282776E-3</v>
      </c>
      <c r="CG446">
        <v>3304.2251809673899</v>
      </c>
      <c r="CH446">
        <v>2882.8902112415153</v>
      </c>
      <c r="CI446">
        <v>5284612.2488722289</v>
      </c>
    </row>
    <row r="447" spans="77:87" x14ac:dyDescent="0.25">
      <c r="BY447" t="s">
        <v>3736</v>
      </c>
      <c r="BZ447" t="s">
        <v>2449</v>
      </c>
      <c r="CA447" t="s">
        <v>2450</v>
      </c>
      <c r="CB447">
        <v>6491454.8195570102</v>
      </c>
      <c r="CC447">
        <v>0.69803769821060302</v>
      </c>
      <c r="CD447">
        <v>307</v>
      </c>
      <c r="CE447">
        <v>11.0835803015826</v>
      </c>
      <c r="CF447">
        <v>0.60902811916097643</v>
      </c>
      <c r="CG447">
        <v>231529.93975166301</v>
      </c>
      <c r="CH447">
        <v>202006.63101416954</v>
      </c>
      <c r="CI447">
        <v>5663703.4496960202</v>
      </c>
    </row>
    <row r="448" spans="77:87" x14ac:dyDescent="0.25">
      <c r="BY448" t="s">
        <v>4359</v>
      </c>
      <c r="BZ448" t="s">
        <v>1451</v>
      </c>
      <c r="CA448" t="s">
        <v>1452</v>
      </c>
      <c r="CB448">
        <v>5977868.2881470798</v>
      </c>
      <c r="CC448">
        <v>1.13220677958748E-2</v>
      </c>
      <c r="CD448">
        <v>308</v>
      </c>
      <c r="CE448">
        <v>-1.8219243889129499</v>
      </c>
      <c r="CF448">
        <v>9.8783456429516261E-3</v>
      </c>
      <c r="CG448">
        <v>21448.0099547073</v>
      </c>
      <c r="CH448">
        <v>18713.088413342764</v>
      </c>
      <c r="CI448">
        <v>5215606.391252296</v>
      </c>
    </row>
    <row r="449" spans="77:87" x14ac:dyDescent="0.25">
      <c r="BY449" t="s">
        <v>3872</v>
      </c>
      <c r="BZ449" t="s">
        <v>2106</v>
      </c>
      <c r="CA449" t="s">
        <v>2107</v>
      </c>
      <c r="CB449">
        <v>5943327.0561640495</v>
      </c>
      <c r="CC449">
        <v>2.6994555462649301E-2</v>
      </c>
      <c r="CD449">
        <v>309</v>
      </c>
      <c r="CE449">
        <v>1.9217982782822101</v>
      </c>
      <c r="CF449">
        <v>2.355237171738505E-2</v>
      </c>
      <c r="CG449">
        <v>77812.426970086002</v>
      </c>
      <c r="CH449">
        <v>67890.253157422485</v>
      </c>
      <c r="CI449">
        <v>5185469.649924349</v>
      </c>
    </row>
    <row r="450" spans="77:87" x14ac:dyDescent="0.25">
      <c r="BY450" t="s">
        <v>4379</v>
      </c>
      <c r="BZ450" t="s">
        <v>4380</v>
      </c>
      <c r="CA450" t="s">
        <v>4381</v>
      </c>
      <c r="CB450">
        <v>5805637.4340914097</v>
      </c>
      <c r="CC450">
        <v>1.0040847889139899E-2</v>
      </c>
      <c r="CD450">
        <v>310</v>
      </c>
      <c r="CE450">
        <v>0.42843159798716701</v>
      </c>
      <c r="CF450">
        <v>8.7604992114041179E-3</v>
      </c>
      <c r="CG450">
        <v>951716.06745873799</v>
      </c>
      <c r="CH450">
        <v>830358.94483280485</v>
      </c>
      <c r="CI450">
        <v>5065337.3823206797</v>
      </c>
    </row>
    <row r="451" spans="77:87" x14ac:dyDescent="0.25">
      <c r="BY451" t="s">
        <v>4157</v>
      </c>
      <c r="BZ451" t="s">
        <v>4157</v>
      </c>
      <c r="CA451" t="s">
        <v>2464</v>
      </c>
      <c r="CB451">
        <v>5759365.5948185297</v>
      </c>
      <c r="CC451">
        <v>1.04453451637512E-4</v>
      </c>
      <c r="CD451">
        <v>311</v>
      </c>
      <c r="CE451">
        <v>1.7394729627824199</v>
      </c>
      <c r="CF451">
        <v>9.1134174205406338E-5</v>
      </c>
      <c r="CG451">
        <v>123880.855648098</v>
      </c>
      <c r="CH451">
        <v>108084.31222098648</v>
      </c>
      <c r="CI451">
        <v>5024965.8503608424</v>
      </c>
    </row>
    <row r="452" spans="77:87" x14ac:dyDescent="0.25">
      <c r="BY452" t="s">
        <v>3923</v>
      </c>
      <c r="BZ452" t="s">
        <v>156</v>
      </c>
      <c r="CA452" t="s">
        <v>3924</v>
      </c>
      <c r="CB452">
        <v>5762162.8848398104</v>
      </c>
      <c r="CC452">
        <v>1.09718581159828</v>
      </c>
      <c r="CD452">
        <v>312</v>
      </c>
      <c r="CE452">
        <v>2.3567422417338202</v>
      </c>
      <c r="CF452">
        <v>0.95727926001813735</v>
      </c>
      <c r="CG452">
        <v>115784.335426943</v>
      </c>
      <c r="CH452">
        <v>101020.21167931183</v>
      </c>
      <c r="CI452">
        <v>5027406.4467423493</v>
      </c>
    </row>
    <row r="453" spans="77:87" x14ac:dyDescent="0.25">
      <c r="BY453" t="s">
        <v>4120</v>
      </c>
      <c r="BZ453" t="s">
        <v>1894</v>
      </c>
      <c r="CA453" t="s">
        <v>1895</v>
      </c>
      <c r="CB453">
        <v>5679546.3193724798</v>
      </c>
      <c r="CC453">
        <v>0.10742284860495201</v>
      </c>
      <c r="CD453">
        <v>313</v>
      </c>
      <c r="CE453">
        <v>5.2407405404598997</v>
      </c>
      <c r="CF453">
        <v>9.37249314879402E-2</v>
      </c>
      <c r="CG453">
        <v>323708.06336479</v>
      </c>
      <c r="CH453">
        <v>282430.75337289233</v>
      </c>
      <c r="CI453">
        <v>4955324.65000402</v>
      </c>
    </row>
    <row r="454" spans="77:87" x14ac:dyDescent="0.25">
      <c r="BY454" t="s">
        <v>4248</v>
      </c>
      <c r="BZ454" t="s">
        <v>1595</v>
      </c>
      <c r="CA454" t="s">
        <v>4249</v>
      </c>
      <c r="CB454">
        <v>5650896.36715197</v>
      </c>
      <c r="CC454">
        <v>1.90437508991927E-3</v>
      </c>
      <c r="CD454">
        <v>314</v>
      </c>
      <c r="CE454">
        <v>-5.4567100432766802</v>
      </c>
      <c r="CF454">
        <v>1.661540604703305E-3</v>
      </c>
      <c r="CG454">
        <v>2451.5234637582898</v>
      </c>
      <c r="CH454">
        <v>2138.9199008006162</v>
      </c>
      <c r="CI454">
        <v>4930327.9677909566</v>
      </c>
    </row>
    <row r="455" spans="77:87" x14ac:dyDescent="0.25">
      <c r="BY455" t="s">
        <v>3675</v>
      </c>
      <c r="BZ455" t="s">
        <v>1167</v>
      </c>
      <c r="CA455" t="s">
        <v>1168</v>
      </c>
      <c r="CB455">
        <v>5639897.8040862801</v>
      </c>
      <c r="CC455">
        <v>6.5775971228955498E-3</v>
      </c>
      <c r="CD455">
        <v>315</v>
      </c>
      <c r="CE455">
        <v>1.4261431151517601</v>
      </c>
      <c r="CF455">
        <v>5.7388614033666496E-3</v>
      </c>
      <c r="CG455">
        <v>221286.654831022</v>
      </c>
      <c r="CH455">
        <v>193069.50832689914</v>
      </c>
      <c r="CI455">
        <v>4920731.8754960243</v>
      </c>
    </row>
    <row r="456" spans="77:87" x14ac:dyDescent="0.25">
      <c r="BY456" t="s">
        <v>4075</v>
      </c>
      <c r="BZ456" t="s">
        <v>1117</v>
      </c>
      <c r="CA456" t="s">
        <v>1118</v>
      </c>
      <c r="CB456">
        <v>5589205.75906091</v>
      </c>
      <c r="CC456">
        <v>0.289830841214892</v>
      </c>
      <c r="CD456">
        <v>316</v>
      </c>
      <c r="CE456">
        <v>-9.3991645044482597E-2</v>
      </c>
      <c r="CF456">
        <v>0.25287335132821637</v>
      </c>
      <c r="CG456">
        <v>505332.98457575502</v>
      </c>
      <c r="CH456">
        <v>440895.95438056241</v>
      </c>
      <c r="CI456">
        <v>4876503.7759000193</v>
      </c>
    </row>
    <row r="457" spans="77:87" x14ac:dyDescent="0.25">
      <c r="BY457" t="s">
        <v>3709</v>
      </c>
      <c r="BZ457" t="s">
        <v>1890</v>
      </c>
      <c r="CA457" t="s">
        <v>1891</v>
      </c>
      <c r="CB457">
        <v>5573684.8124369802</v>
      </c>
      <c r="CC457">
        <v>1.9520053203209799E-2</v>
      </c>
      <c r="CD457">
        <v>317</v>
      </c>
      <c r="CE457">
        <v>1.2634164672663899</v>
      </c>
      <c r="CF457">
        <v>1.7030973139055713E-2</v>
      </c>
      <c r="CG457">
        <v>6358.9563009654403</v>
      </c>
      <c r="CH457">
        <v>5548.1003472041357</v>
      </c>
      <c r="CI457">
        <v>4862961.9672638932</v>
      </c>
    </row>
    <row r="458" spans="77:87" x14ac:dyDescent="0.25">
      <c r="BY458" t="s">
        <v>4214</v>
      </c>
      <c r="BZ458" t="s">
        <v>4215</v>
      </c>
      <c r="CA458" t="s">
        <v>2016</v>
      </c>
      <c r="CB458">
        <v>5558913.59794119</v>
      </c>
      <c r="CC458">
        <v>3.2794655166721302E-2</v>
      </c>
      <c r="CD458">
        <v>318</v>
      </c>
      <c r="CE458">
        <v>-2.05094868624465</v>
      </c>
      <c r="CF458">
        <v>2.8612877507792015E-2</v>
      </c>
      <c r="CG458">
        <v>33249.246274250298</v>
      </c>
      <c r="CH458">
        <v>29009.501884835558</v>
      </c>
      <c r="CI458">
        <v>4850074.2894133199</v>
      </c>
    </row>
    <row r="459" spans="77:87" x14ac:dyDescent="0.25">
      <c r="BY459" t="s">
        <v>4814</v>
      </c>
      <c r="BZ459" t="s">
        <v>3512</v>
      </c>
      <c r="CA459" t="s">
        <v>3513</v>
      </c>
      <c r="CB459">
        <v>5559253.0234602997</v>
      </c>
      <c r="CC459">
        <v>0.50907086547057401</v>
      </c>
      <c r="CD459">
        <v>319</v>
      </c>
      <c r="CE459">
        <v>4.1092485032845197E-2</v>
      </c>
      <c r="CF459">
        <v>0.44415720313095947</v>
      </c>
      <c r="CG459">
        <v>10.6904881748821</v>
      </c>
      <c r="CH459">
        <v>9.3273012657501884</v>
      </c>
      <c r="CI459">
        <v>4850370.4334267853</v>
      </c>
    </row>
    <row r="460" spans="77:87" x14ac:dyDescent="0.25">
      <c r="BY460" t="s">
        <v>4159</v>
      </c>
      <c r="BZ460" t="s">
        <v>4160</v>
      </c>
      <c r="CA460" t="s">
        <v>4161</v>
      </c>
      <c r="CB460">
        <v>5550176.9216507599</v>
      </c>
      <c r="CC460">
        <v>4.6850982140665401E-3</v>
      </c>
      <c r="CD460">
        <v>320</v>
      </c>
      <c r="CE460">
        <v>0.71583596584112896</v>
      </c>
      <c r="CF460">
        <v>4.0876826003980616E-3</v>
      </c>
      <c r="CG460">
        <v>8258.6280436138004</v>
      </c>
      <c r="CH460">
        <v>7205.5373472604342</v>
      </c>
      <c r="CI460">
        <v>4842451.661663387</v>
      </c>
    </row>
    <row r="461" spans="77:87" x14ac:dyDescent="0.25">
      <c r="BY461" t="s">
        <v>3765</v>
      </c>
      <c r="BZ461" t="s">
        <v>2220</v>
      </c>
      <c r="CA461" t="s">
        <v>2436</v>
      </c>
      <c r="CB461">
        <v>5547702.1322646299</v>
      </c>
      <c r="CC461">
        <v>7.11197884579714E-2</v>
      </c>
      <c r="CD461">
        <v>321</v>
      </c>
      <c r="CE461">
        <v>2.8060671282241501</v>
      </c>
      <c r="CF461">
        <v>6.2051019752541667E-2</v>
      </c>
      <c r="CG461">
        <v>113401.088831638</v>
      </c>
      <c r="CH461">
        <v>98940.862390360562</v>
      </c>
      <c r="CI461">
        <v>4840292.4425710402</v>
      </c>
    </row>
    <row r="462" spans="77:87" x14ac:dyDescent="0.25">
      <c r="BY462" t="s">
        <v>5056</v>
      </c>
      <c r="BZ462" t="s">
        <v>5056</v>
      </c>
      <c r="CA462" t="s">
        <v>5057</v>
      </c>
      <c r="CB462">
        <v>5500281.2916701799</v>
      </c>
      <c r="CC462">
        <v>1.6215692645641099E-4</v>
      </c>
      <c r="CD462">
        <v>322</v>
      </c>
      <c r="CE462">
        <v>3.5842875250772601</v>
      </c>
      <c r="CF462">
        <v>1.4147964813624828E-4</v>
      </c>
      <c r="CG462">
        <v>4134.8260043319797</v>
      </c>
      <c r="CH462">
        <v>3607.5778012155934</v>
      </c>
      <c r="CI462">
        <v>4798918.4230441507</v>
      </c>
    </row>
    <row r="463" spans="77:87" x14ac:dyDescent="0.25">
      <c r="BY463" t="s">
        <v>4101</v>
      </c>
      <c r="BZ463" t="s">
        <v>1744</v>
      </c>
      <c r="CA463" t="s">
        <v>1745</v>
      </c>
      <c r="CB463">
        <v>5430329.9093658105</v>
      </c>
      <c r="CC463">
        <v>1.05615697719198E-2</v>
      </c>
      <c r="CD463">
        <v>323</v>
      </c>
      <c r="CE463">
        <v>5.9526453287971703</v>
      </c>
      <c r="CF463">
        <v>9.2148217640232229E-3</v>
      </c>
      <c r="CG463">
        <v>3195.8348055676402</v>
      </c>
      <c r="CH463">
        <v>2788.3211261704896</v>
      </c>
      <c r="CI463">
        <v>4737886.8213029411</v>
      </c>
    </row>
    <row r="464" spans="77:87" x14ac:dyDescent="0.25">
      <c r="BY464" t="s">
        <v>931</v>
      </c>
      <c r="BZ464" t="s">
        <v>931</v>
      </c>
      <c r="CA464" t="s">
        <v>932</v>
      </c>
      <c r="CB464">
        <v>5427069.4423143603</v>
      </c>
      <c r="CC464">
        <v>4.46258616297019E-4</v>
      </c>
      <c r="CD464">
        <v>324</v>
      </c>
      <c r="CE464">
        <v>10.2369245964651</v>
      </c>
      <c r="CF464">
        <v>3.8935439509852113E-4</v>
      </c>
      <c r="CG464">
        <v>5550.1086329780601</v>
      </c>
      <c r="CH464">
        <v>4842.3920807524983</v>
      </c>
      <c r="CI464">
        <v>4735042.109447089</v>
      </c>
    </row>
    <row r="465" spans="77:87" x14ac:dyDescent="0.25">
      <c r="BY465" t="s">
        <v>3671</v>
      </c>
      <c r="BZ465" t="s">
        <v>1281</v>
      </c>
      <c r="CA465" t="s">
        <v>1282</v>
      </c>
      <c r="CB465">
        <v>5373716.2198811797</v>
      </c>
      <c r="CC465">
        <v>1.07345569473938E-2</v>
      </c>
      <c r="CD465">
        <v>325</v>
      </c>
      <c r="CE465">
        <v>2.4806879002942401</v>
      </c>
      <c r="CF465">
        <v>9.3657506528038309E-3</v>
      </c>
      <c r="CG465">
        <v>145179.60234923</v>
      </c>
      <c r="CH465">
        <v>126667.17053527034</v>
      </c>
      <c r="CI465">
        <v>4688492.1698192535</v>
      </c>
    </row>
    <row r="466" spans="77:87" x14ac:dyDescent="0.25">
      <c r="BY466" t="s">
        <v>5009</v>
      </c>
      <c r="BZ466" t="s">
        <v>3509</v>
      </c>
      <c r="CA466" t="s">
        <v>911</v>
      </c>
      <c r="CB466">
        <v>5359601.1532567097</v>
      </c>
      <c r="CC466">
        <v>7.1881686133452596E-2</v>
      </c>
      <c r="CD466">
        <v>326</v>
      </c>
      <c r="CE466">
        <v>2.0239246090284899</v>
      </c>
      <c r="CF466">
        <v>6.2715764807831559E-2</v>
      </c>
      <c r="CG466">
        <v>0</v>
      </c>
      <c r="CH466">
        <v>0</v>
      </c>
      <c r="CI466">
        <v>4676176.9718003357</v>
      </c>
    </row>
    <row r="467" spans="77:87" x14ac:dyDescent="0.25">
      <c r="BY467" t="s">
        <v>3892</v>
      </c>
      <c r="BZ467" t="s">
        <v>1339</v>
      </c>
      <c r="CA467" t="s">
        <v>1340</v>
      </c>
      <c r="CB467">
        <v>5342128.1463533798</v>
      </c>
      <c r="CC467">
        <v>0.26710640731766899</v>
      </c>
      <c r="CD467">
        <v>327</v>
      </c>
      <c r="CE467">
        <v>-0.33046685816583499</v>
      </c>
      <c r="CF467">
        <v>0.23304660089496387</v>
      </c>
      <c r="CG467">
        <v>2038631.9344576299</v>
      </c>
      <c r="CH467">
        <v>1778677.8219672006</v>
      </c>
      <c r="CI467">
        <v>4660932.0178992776</v>
      </c>
    </row>
    <row r="468" spans="77:87" x14ac:dyDescent="0.25">
      <c r="BY468" t="s">
        <v>4377</v>
      </c>
      <c r="BZ468" t="s">
        <v>280</v>
      </c>
      <c r="CA468" t="s">
        <v>281</v>
      </c>
      <c r="CB468">
        <v>5326474.2322178101</v>
      </c>
      <c r="CC468">
        <v>1.5562418002985901</v>
      </c>
      <c r="CD468">
        <v>328</v>
      </c>
      <c r="CE468">
        <v>-2.15283033737028</v>
      </c>
      <c r="CF468">
        <v>1.3577991833753162</v>
      </c>
      <c r="CG468">
        <v>2431.69340691036</v>
      </c>
      <c r="CH468">
        <v>2121.6184538215934</v>
      </c>
      <c r="CI468">
        <v>4647274.1969707906</v>
      </c>
    </row>
    <row r="469" spans="77:87" x14ac:dyDescent="0.25">
      <c r="BY469" t="s">
        <v>2441</v>
      </c>
      <c r="BZ469" t="s">
        <v>2441</v>
      </c>
      <c r="CA469" t="s">
        <v>3802</v>
      </c>
      <c r="CB469">
        <v>5382663.0700564804</v>
      </c>
      <c r="CC469">
        <v>1.5506635919745101E-2</v>
      </c>
      <c r="CD469">
        <v>329</v>
      </c>
      <c r="CE469">
        <v>0.24815381097386599</v>
      </c>
      <c r="CF469">
        <v>1.352932274707473E-2</v>
      </c>
      <c r="CG469">
        <v>262690.81248813699</v>
      </c>
      <c r="CH469">
        <v>229194.0562245248</v>
      </c>
      <c r="CI469">
        <v>4696298.1713413009</v>
      </c>
    </row>
    <row r="470" spans="77:87" x14ac:dyDescent="0.25">
      <c r="BY470" t="s">
        <v>4069</v>
      </c>
      <c r="BZ470" t="s">
        <v>1621</v>
      </c>
      <c r="CA470" t="s">
        <v>2437</v>
      </c>
      <c r="CB470">
        <v>5293475.7919120798</v>
      </c>
      <c r="CC470">
        <v>2.20456728018124E-2</v>
      </c>
      <c r="CD470">
        <v>330</v>
      </c>
      <c r="CE470">
        <v>2.2552771920720098</v>
      </c>
      <c r="CF470">
        <v>1.9234540880162104E-2</v>
      </c>
      <c r="CG470">
        <v>84443.139719855099</v>
      </c>
      <c r="CH470">
        <v>73675.457201617537</v>
      </c>
      <c r="CI470">
        <v>4618483.5197822051</v>
      </c>
    </row>
    <row r="471" spans="77:87" x14ac:dyDescent="0.25">
      <c r="BY471" t="s">
        <v>3994</v>
      </c>
      <c r="BZ471" t="s">
        <v>1249</v>
      </c>
      <c r="CA471" t="s">
        <v>1250</v>
      </c>
      <c r="CB471">
        <v>5274018.5513760997</v>
      </c>
      <c r="CC471">
        <v>0.28937225433394898</v>
      </c>
      <c r="CD471">
        <v>331</v>
      </c>
      <c r="CE471">
        <v>1.64387871720975</v>
      </c>
      <c r="CF471">
        <v>0.25247324069480992</v>
      </c>
      <c r="CG471">
        <v>48896.950565003797</v>
      </c>
      <c r="CH471">
        <v>42661.904810657921</v>
      </c>
      <c r="CI471">
        <v>4601507.3498159302</v>
      </c>
    </row>
    <row r="472" spans="77:87" x14ac:dyDescent="0.25">
      <c r="BY472" t="s">
        <v>4032</v>
      </c>
      <c r="BZ472" t="s">
        <v>1567</v>
      </c>
      <c r="CA472" t="s">
        <v>1568</v>
      </c>
      <c r="CB472">
        <v>5245466.5853985697</v>
      </c>
      <c r="CC472">
        <v>1.49000065101666E-2</v>
      </c>
      <c r="CD472">
        <v>332</v>
      </c>
      <c r="CE472">
        <v>-1.9840581013837599</v>
      </c>
      <c r="CF472">
        <v>1.3000047080029224E-2</v>
      </c>
      <c r="CG472">
        <v>14127351.6381106</v>
      </c>
      <c r="CH472">
        <v>12325916.521328572</v>
      </c>
      <c r="CI472">
        <v>4576596.1592280585</v>
      </c>
    </row>
    <row r="473" spans="77:87" x14ac:dyDescent="0.25">
      <c r="BY473" t="s">
        <v>4607</v>
      </c>
      <c r="BZ473" t="s">
        <v>3164</v>
      </c>
      <c r="CA473" t="s">
        <v>3165</v>
      </c>
      <c r="CB473">
        <v>5268179.38440469</v>
      </c>
      <c r="CC473">
        <v>0.17234594110682699</v>
      </c>
      <c r="CD473">
        <v>333</v>
      </c>
      <c r="CE473">
        <v>-20.084571059601199</v>
      </c>
      <c r="CF473">
        <v>0.15036942077253113</v>
      </c>
      <c r="CG473">
        <v>3077.85353998454</v>
      </c>
      <c r="CH473">
        <v>2685.3841236869525</v>
      </c>
      <c r="CI473">
        <v>4596412.7583817123</v>
      </c>
    </row>
    <row r="474" spans="77:87" x14ac:dyDescent="0.25">
      <c r="BY474" t="s">
        <v>3715</v>
      </c>
      <c r="BZ474" t="s">
        <v>392</v>
      </c>
      <c r="CA474" t="s">
        <v>3716</v>
      </c>
      <c r="CB474">
        <v>5267528.7656775303</v>
      </c>
      <c r="CC474">
        <v>0.90593355667613196</v>
      </c>
      <c r="CD474">
        <v>334</v>
      </c>
      <c r="CE474">
        <v>-1.14653314606571</v>
      </c>
      <c r="CF474">
        <v>0.79041434513013209</v>
      </c>
      <c r="CG474">
        <v>50264.915503389202</v>
      </c>
      <c r="CH474">
        <v>43855.435067890052</v>
      </c>
      <c r="CI474">
        <v>4595845.1026509283</v>
      </c>
    </row>
    <row r="475" spans="77:87" x14ac:dyDescent="0.25">
      <c r="BY475" t="s">
        <v>4141</v>
      </c>
      <c r="BZ475" t="s">
        <v>3150</v>
      </c>
      <c r="CA475" t="s">
        <v>3151</v>
      </c>
      <c r="CB475">
        <v>5245940.2085304502</v>
      </c>
      <c r="CC475">
        <v>9.97576847253672E-5</v>
      </c>
      <c r="CD475">
        <v>335</v>
      </c>
      <c r="CE475">
        <v>43.555839236981399</v>
      </c>
      <c r="CF475">
        <v>8.7037183315296767E-5</v>
      </c>
      <c r="CG475">
        <v>19982.058671441901</v>
      </c>
      <c r="CH475">
        <v>17434.066442011666</v>
      </c>
      <c r="CI475">
        <v>4577009.388779901</v>
      </c>
    </row>
    <row r="476" spans="77:87" x14ac:dyDescent="0.25">
      <c r="BY476" t="s">
        <v>4229</v>
      </c>
      <c r="BZ476" t="s">
        <v>1934</v>
      </c>
      <c r="CA476" t="s">
        <v>1935</v>
      </c>
      <c r="CB476">
        <v>5218795.4881581897</v>
      </c>
      <c r="CC476">
        <v>1.38514097208475E-2</v>
      </c>
      <c r="CD476">
        <v>336</v>
      </c>
      <c r="CE476">
        <v>0.99170905984149604</v>
      </c>
      <c r="CF476">
        <v>1.2085161061703358E-2</v>
      </c>
      <c r="CG476">
        <v>287341.17897098698</v>
      </c>
      <c r="CH476">
        <v>250701.15587568068</v>
      </c>
      <c r="CI476">
        <v>4553326.0002811886</v>
      </c>
    </row>
    <row r="477" spans="77:87" x14ac:dyDescent="0.25">
      <c r="BY477" t="s">
        <v>3373</v>
      </c>
      <c r="BZ477" t="s">
        <v>6352</v>
      </c>
      <c r="CA477" t="s">
        <v>6353</v>
      </c>
      <c r="CB477">
        <v>5208162.2294496195</v>
      </c>
      <c r="CC477">
        <v>1.91579657228513</v>
      </c>
      <c r="CD477">
        <v>337</v>
      </c>
      <c r="CE477">
        <v>277.60747830822299</v>
      </c>
      <c r="CF477">
        <v>1.6715056881667647</v>
      </c>
      <c r="CG477">
        <v>1144.0444261352</v>
      </c>
      <c r="CH477">
        <v>998.16274518099658</v>
      </c>
      <c r="CI477">
        <v>4544048.6309235832</v>
      </c>
    </row>
    <row r="478" spans="77:87" x14ac:dyDescent="0.25">
      <c r="BY478" t="s">
        <v>3956</v>
      </c>
      <c r="BZ478" t="s">
        <v>1839</v>
      </c>
      <c r="CA478" t="s">
        <v>1327</v>
      </c>
      <c r="CB478">
        <v>5162243.8162390199</v>
      </c>
      <c r="CC478">
        <v>6.7164257940269603E-4</v>
      </c>
      <c r="CD478">
        <v>338</v>
      </c>
      <c r="CE478">
        <v>-1.2622548096886901</v>
      </c>
      <c r="CF478">
        <v>5.859987475327409E-4</v>
      </c>
      <c r="CG478">
        <v>103286.55377274699</v>
      </c>
      <c r="CH478">
        <v>90116.072154968977</v>
      </c>
      <c r="CI478">
        <v>4503985.4582551196</v>
      </c>
    </row>
    <row r="479" spans="77:87" x14ac:dyDescent="0.25">
      <c r="BY479" t="s">
        <v>4362</v>
      </c>
      <c r="BZ479" t="s">
        <v>2128</v>
      </c>
      <c r="CA479" t="s">
        <v>2129</v>
      </c>
      <c r="CB479">
        <v>5129773.3422191599</v>
      </c>
      <c r="CC479">
        <v>1.7645631512113701E-3</v>
      </c>
      <c r="CD479">
        <v>339</v>
      </c>
      <c r="CE479">
        <v>-0.77814978223395603</v>
      </c>
      <c r="CF479">
        <v>1.5395566455478041E-3</v>
      </c>
      <c r="CG479">
        <v>268037.21481628099</v>
      </c>
      <c r="CH479">
        <v>233858.71740619786</v>
      </c>
      <c r="CI479">
        <v>4475655.4242594279</v>
      </c>
    </row>
    <row r="480" spans="77:87" x14ac:dyDescent="0.25">
      <c r="BY480" t="s">
        <v>3668</v>
      </c>
      <c r="BZ480" t="s">
        <v>3669</v>
      </c>
      <c r="CA480" t="s">
        <v>161</v>
      </c>
      <c r="CB480">
        <v>5140176.6886366</v>
      </c>
      <c r="CC480">
        <v>2.33315887246076E-2</v>
      </c>
      <c r="CD480">
        <v>340</v>
      </c>
      <c r="CE480">
        <v>1.6574776211208699</v>
      </c>
      <c r="CF480">
        <v>2.0356484519977996E-2</v>
      </c>
      <c r="CG480">
        <v>20340.426336460001</v>
      </c>
      <c r="CH480">
        <v>17746.737212592649</v>
      </c>
      <c r="CI480">
        <v>4484732.1983617945</v>
      </c>
    </row>
    <row r="481" spans="77:87" x14ac:dyDescent="0.25">
      <c r="BY481" t="s">
        <v>4543</v>
      </c>
      <c r="BZ481" t="s">
        <v>2795</v>
      </c>
      <c r="CA481" t="s">
        <v>2796</v>
      </c>
      <c r="CB481">
        <v>5102590.5877948999</v>
      </c>
      <c r="CC481">
        <v>8.3049977014890903E-5</v>
      </c>
      <c r="CD481">
        <v>341</v>
      </c>
      <c r="CE481">
        <v>-1.1602044632188599</v>
      </c>
      <c r="CF481">
        <v>7.2459942245814134E-5</v>
      </c>
      <c r="CG481">
        <v>208462.87380478199</v>
      </c>
      <c r="CH481">
        <v>181880.93891443912</v>
      </c>
      <c r="CI481">
        <v>4451938.8515828233</v>
      </c>
    </row>
    <row r="482" spans="77:87" x14ac:dyDescent="0.25">
      <c r="BY482" t="s">
        <v>9596</v>
      </c>
      <c r="BZ482" t="s">
        <v>9597</v>
      </c>
      <c r="CA482" t="s">
        <v>9598</v>
      </c>
      <c r="CB482">
        <v>5051243.7559368201</v>
      </c>
      <c r="CC482">
        <v>1.38563826587911E-2</v>
      </c>
      <c r="CD482">
        <v>342</v>
      </c>
      <c r="CE482">
        <v>1.22477484646019</v>
      </c>
      <c r="CF482">
        <v>1.2089499880438018E-2</v>
      </c>
      <c r="CG482">
        <v>623430.54778190504</v>
      </c>
      <c r="CH482">
        <v>543934.4249120435</v>
      </c>
      <c r="CI482">
        <v>4407139.4596422948</v>
      </c>
    </row>
    <row r="483" spans="77:87" x14ac:dyDescent="0.25">
      <c r="BY483" t="s">
        <v>3854</v>
      </c>
      <c r="BZ483" t="s">
        <v>3172</v>
      </c>
      <c r="CA483" t="s">
        <v>3173</v>
      </c>
      <c r="CB483">
        <v>5014109.0927621098</v>
      </c>
      <c r="CC483">
        <v>3.3549955517916299E-2</v>
      </c>
      <c r="CD483">
        <v>343</v>
      </c>
      <c r="CE483">
        <v>14.157550541183401</v>
      </c>
      <c r="CF483">
        <v>2.9271866490004735E-2</v>
      </c>
      <c r="CG483">
        <v>132014.94797598501</v>
      </c>
      <c r="CH483">
        <v>115181.19389977532</v>
      </c>
      <c r="CI483">
        <v>4374739.985907644</v>
      </c>
    </row>
    <row r="484" spans="77:87" x14ac:dyDescent="0.25">
      <c r="BY484" t="s">
        <v>3863</v>
      </c>
      <c r="BZ484" t="s">
        <v>1722</v>
      </c>
      <c r="CA484" t="s">
        <v>1723</v>
      </c>
      <c r="CB484">
        <v>5017272.5986094801</v>
      </c>
      <c r="CC484">
        <v>9.8359768274370804E-3</v>
      </c>
      <c r="CD484">
        <v>344</v>
      </c>
      <c r="CE484">
        <v>-1.1524512491332399</v>
      </c>
      <c r="CF484">
        <v>8.5817520782632724E-3</v>
      </c>
      <c r="CG484">
        <v>171332.96474304999</v>
      </c>
      <c r="CH484">
        <v>149485.61307680479</v>
      </c>
      <c r="CI484">
        <v>4377500.100470393</v>
      </c>
    </row>
    <row r="485" spans="77:87" x14ac:dyDescent="0.25">
      <c r="BY485" t="s">
        <v>3740</v>
      </c>
      <c r="BZ485" t="s">
        <v>3741</v>
      </c>
      <c r="CA485" t="s">
        <v>3742</v>
      </c>
      <c r="CB485">
        <v>5041113.9993529702</v>
      </c>
      <c r="CC485">
        <v>0.20388312408668199</v>
      </c>
      <c r="CD485">
        <v>345</v>
      </c>
      <c r="CE485">
        <v>-2.3334422164309898</v>
      </c>
      <c r="CF485">
        <v>0.17788517140189292</v>
      </c>
      <c r="CG485">
        <v>169898.34134713901</v>
      </c>
      <c r="CH485">
        <v>148233.9242486</v>
      </c>
      <c r="CI485">
        <v>4398301.3888394777</v>
      </c>
    </row>
    <row r="486" spans="77:87" x14ac:dyDescent="0.25">
      <c r="BY486" t="s">
        <v>3803</v>
      </c>
      <c r="BZ486" t="s">
        <v>2442</v>
      </c>
      <c r="CA486" t="s">
        <v>2443</v>
      </c>
      <c r="CB486">
        <v>4980720.1793980496</v>
      </c>
      <c r="CC486">
        <v>9.0561237212172102E-3</v>
      </c>
      <c r="CD486">
        <v>346</v>
      </c>
      <c r="CE486">
        <v>2.1206016976079098</v>
      </c>
      <c r="CF486">
        <v>7.901341161029923E-3</v>
      </c>
      <c r="CG486">
        <v>272053.30815473298</v>
      </c>
      <c r="CH486">
        <v>237362.70261869047</v>
      </c>
      <c r="CI486">
        <v>4345608.626442289</v>
      </c>
    </row>
    <row r="487" spans="77:87" x14ac:dyDescent="0.25">
      <c r="BY487" t="s">
        <v>4299</v>
      </c>
      <c r="BZ487" t="s">
        <v>4300</v>
      </c>
      <c r="CA487" t="s">
        <v>4301</v>
      </c>
      <c r="CB487">
        <v>4983279.7978529902</v>
      </c>
      <c r="CC487">
        <v>0.19673429916513999</v>
      </c>
      <c r="CD487">
        <v>347</v>
      </c>
      <c r="CE487">
        <v>6.3047596788739799</v>
      </c>
      <c r="CF487">
        <v>0.1716479217413964</v>
      </c>
      <c r="CG487">
        <v>2104.6615651256802</v>
      </c>
      <c r="CH487">
        <v>1836.2877503102452</v>
      </c>
      <c r="CI487">
        <v>4347841.8577095661</v>
      </c>
    </row>
    <row r="488" spans="77:87" x14ac:dyDescent="0.25">
      <c r="BY488" t="s">
        <v>3828</v>
      </c>
      <c r="BZ488" t="s">
        <v>1629</v>
      </c>
      <c r="CA488" t="s">
        <v>1630</v>
      </c>
      <c r="CB488">
        <v>4835640.7761385096</v>
      </c>
      <c r="CC488">
        <v>0.16821942653934699</v>
      </c>
      <c r="CD488">
        <v>348</v>
      </c>
      <c r="CE488">
        <v>-13.1679743644246</v>
      </c>
      <c r="CF488">
        <v>0.14676909458360876</v>
      </c>
      <c r="CG488">
        <v>964.07261704714995</v>
      </c>
      <c r="CH488">
        <v>841.13986135700009</v>
      </c>
      <c r="CI488">
        <v>4219028.8782099858</v>
      </c>
    </row>
    <row r="489" spans="77:87" x14ac:dyDescent="0.25">
      <c r="BY489" t="s">
        <v>2320</v>
      </c>
      <c r="BZ489" t="s">
        <v>2320</v>
      </c>
      <c r="CA489" t="s">
        <v>2321</v>
      </c>
      <c r="CB489">
        <v>4859633.6260893103</v>
      </c>
      <c r="CC489">
        <v>5.0518359254280599E-3</v>
      </c>
      <c r="CD489">
        <v>349</v>
      </c>
      <c r="CE489">
        <v>3.56271706234139</v>
      </c>
      <c r="CF489">
        <v>4.4076561192330282E-3</v>
      </c>
      <c r="CG489">
        <v>41049.815016273802</v>
      </c>
      <c r="CH489">
        <v>35815.38890428868</v>
      </c>
      <c r="CI489">
        <v>4239962.3038921598</v>
      </c>
    </row>
    <row r="490" spans="77:87" x14ac:dyDescent="0.25">
      <c r="BY490" t="s">
        <v>4133</v>
      </c>
      <c r="BZ490" t="s">
        <v>2192</v>
      </c>
      <c r="CA490" t="s">
        <v>2193</v>
      </c>
      <c r="CB490">
        <v>4845173.7861324204</v>
      </c>
      <c r="CC490">
        <v>7.18269190688706E-3</v>
      </c>
      <c r="CD490">
        <v>350</v>
      </c>
      <c r="CE490">
        <v>1.60311244617152</v>
      </c>
      <c r="CF490">
        <v>6.2667981310722664E-3</v>
      </c>
      <c r="CG490">
        <v>48091.415360115301</v>
      </c>
      <c r="CH490">
        <v>41959.086621885581</v>
      </c>
      <c r="CI490">
        <v>4227346.2959675333</v>
      </c>
    </row>
    <row r="491" spans="77:87" x14ac:dyDescent="0.25">
      <c r="BY491" t="s">
        <v>4899</v>
      </c>
      <c r="BZ491" t="s">
        <v>102</v>
      </c>
      <c r="CA491" t="s">
        <v>4900</v>
      </c>
      <c r="CB491">
        <v>4811106.79425848</v>
      </c>
      <c r="CC491">
        <v>8.7882583382030199E-2</v>
      </c>
      <c r="CD491">
        <v>351</v>
      </c>
      <c r="CE491">
        <v>45.5608248564603</v>
      </c>
      <c r="CF491">
        <v>7.6676323644654043E-2</v>
      </c>
      <c r="CG491">
        <v>127205.446350151</v>
      </c>
      <c r="CH491">
        <v>110984.9710642579</v>
      </c>
      <c r="CI491">
        <v>4197623.3224954065</v>
      </c>
    </row>
    <row r="492" spans="77:87" x14ac:dyDescent="0.25">
      <c r="BY492" t="s">
        <v>4503</v>
      </c>
      <c r="BZ492" t="s">
        <v>2206</v>
      </c>
      <c r="CA492" t="s">
        <v>4504</v>
      </c>
      <c r="CB492">
        <v>4820098.0362055097</v>
      </c>
      <c r="CC492">
        <v>3.7846568672996302E-2</v>
      </c>
      <c r="CD492">
        <v>352</v>
      </c>
      <c r="CE492">
        <v>-1.0888446315262099</v>
      </c>
      <c r="CF492">
        <v>3.3020601315227868E-2</v>
      </c>
      <c r="CG492">
        <v>11090.1039673623</v>
      </c>
      <c r="CH492">
        <v>9675.9604500680689</v>
      </c>
      <c r="CI492">
        <v>4205468.0552168023</v>
      </c>
    </row>
    <row r="493" spans="77:87" x14ac:dyDescent="0.25">
      <c r="BY493" t="s">
        <v>3756</v>
      </c>
      <c r="BZ493" t="s">
        <v>540</v>
      </c>
      <c r="CA493" t="s">
        <v>541</v>
      </c>
      <c r="CB493">
        <v>4805983.0167167503</v>
      </c>
      <c r="CC493">
        <v>0.28021474348457598</v>
      </c>
      <c r="CD493">
        <v>353</v>
      </c>
      <c r="CE493">
        <v>4.7857646766699604</v>
      </c>
      <c r="CF493">
        <v>0.24448344068388389</v>
      </c>
      <c r="CG493">
        <v>266324.74466914497</v>
      </c>
      <c r="CH493">
        <v>232364.61117740374</v>
      </c>
      <c r="CI493">
        <v>4193152.8983231327</v>
      </c>
    </row>
    <row r="494" spans="77:87" x14ac:dyDescent="0.25">
      <c r="BY494" t="s">
        <v>6210</v>
      </c>
      <c r="BZ494" t="s">
        <v>2418</v>
      </c>
      <c r="CA494" t="s">
        <v>2419</v>
      </c>
      <c r="CB494">
        <v>4792889.4714955399</v>
      </c>
      <c r="CC494">
        <v>1.26796011055649E-3</v>
      </c>
      <c r="CD494">
        <v>354</v>
      </c>
      <c r="CE494">
        <v>7.0298015876611304</v>
      </c>
      <c r="CF494">
        <v>1.1062774450189903E-3</v>
      </c>
      <c r="CG494">
        <v>44488.7042321771</v>
      </c>
      <c r="CH494">
        <v>38815.771600715292</v>
      </c>
      <c r="CI494">
        <v>4181728.9634272596</v>
      </c>
    </row>
    <row r="495" spans="77:87" x14ac:dyDescent="0.25">
      <c r="BY495" t="s">
        <v>3959</v>
      </c>
      <c r="BZ495" t="s">
        <v>1064</v>
      </c>
      <c r="CA495" t="s">
        <v>1065</v>
      </c>
      <c r="CB495">
        <v>4751825.97937587</v>
      </c>
      <c r="CC495">
        <v>1.5851148574925901E-2</v>
      </c>
      <c r="CD495">
        <v>355</v>
      </c>
      <c r="CE495">
        <v>-0.27781107302131802</v>
      </c>
      <c r="CF495">
        <v>1.3829905215542806E-2</v>
      </c>
      <c r="CG495">
        <v>280761.71766584303</v>
      </c>
      <c r="CH495">
        <v>244960.66799940084</v>
      </c>
      <c r="CI495">
        <v>4145901.6414417373</v>
      </c>
    </row>
    <row r="496" spans="77:87" x14ac:dyDescent="0.25">
      <c r="BY496" t="s">
        <v>6221</v>
      </c>
      <c r="BZ496" t="s">
        <v>6222</v>
      </c>
      <c r="CA496" t="s">
        <v>6223</v>
      </c>
      <c r="CB496">
        <v>4761901.1989306398</v>
      </c>
      <c r="CC496">
        <v>4.7619012032644502E-3</v>
      </c>
      <c r="CD496">
        <v>356</v>
      </c>
      <c r="CE496">
        <v>1.6603265587934299</v>
      </c>
      <c r="CF496">
        <v>4.1546921332313892E-3</v>
      </c>
      <c r="CG496">
        <v>239857.63979840101</v>
      </c>
      <c r="CH496">
        <v>209272.43271714781</v>
      </c>
      <c r="CI496">
        <v>4154692.1294502001</v>
      </c>
    </row>
    <row r="497" spans="77:87" x14ac:dyDescent="0.25">
      <c r="BY497" t="s">
        <v>3713</v>
      </c>
      <c r="BZ497" t="s">
        <v>2119</v>
      </c>
      <c r="CA497" t="s">
        <v>2120</v>
      </c>
      <c r="CB497">
        <v>4859957.9417546596</v>
      </c>
      <c r="CC497">
        <v>1.6747530740253401E-3</v>
      </c>
      <c r="CD497">
        <v>357</v>
      </c>
      <c r="CE497">
        <v>2.8824058085141799</v>
      </c>
      <c r="CF497">
        <v>1.4611986105440736E-3</v>
      </c>
      <c r="CG497">
        <v>386062.26111318503</v>
      </c>
      <c r="CH497">
        <v>336833.91794959852</v>
      </c>
      <c r="CI497">
        <v>4240245.2647697581</v>
      </c>
    </row>
    <row r="498" spans="77:87" x14ac:dyDescent="0.25">
      <c r="BY498" t="s">
        <v>3694</v>
      </c>
      <c r="BZ498" t="s">
        <v>2633</v>
      </c>
      <c r="CA498" t="s">
        <v>3695</v>
      </c>
      <c r="CB498">
        <v>4683393.2619256601</v>
      </c>
      <c r="CC498">
        <v>1.33278419779574E-4</v>
      </c>
      <c r="CD498">
        <v>358</v>
      </c>
      <c r="CE498">
        <v>-0.59999244567546905</v>
      </c>
      <c r="CF498">
        <v>1.1628355535980145E-4</v>
      </c>
      <c r="CG498">
        <v>320138.238311122</v>
      </c>
      <c r="CH498">
        <v>279316.13099111774</v>
      </c>
      <c r="CI498">
        <v>4086195.0535244737</v>
      </c>
    </row>
    <row r="499" spans="77:87" x14ac:dyDescent="0.25">
      <c r="BY499" t="s">
        <v>4154</v>
      </c>
      <c r="BZ499" t="s">
        <v>2136</v>
      </c>
      <c r="CA499" t="s">
        <v>2137</v>
      </c>
      <c r="CB499">
        <v>4633447.5215057097</v>
      </c>
      <c r="CC499">
        <v>6.1485279161071302E-3</v>
      </c>
      <c r="CD499">
        <v>359</v>
      </c>
      <c r="CE499">
        <v>0.65089507302729399</v>
      </c>
      <c r="CF499">
        <v>5.3645045274126483E-3</v>
      </c>
      <c r="CG499">
        <v>496469.54809740803</v>
      </c>
      <c r="CH499">
        <v>433162.73014131538</v>
      </c>
      <c r="CI499">
        <v>4042618.0942484327</v>
      </c>
    </row>
    <row r="500" spans="77:87" x14ac:dyDescent="0.25">
      <c r="BY500" t="s">
        <v>4076</v>
      </c>
      <c r="BZ500" t="s">
        <v>1683</v>
      </c>
      <c r="CA500" t="s">
        <v>1684</v>
      </c>
      <c r="CB500">
        <v>4593457.1218782403</v>
      </c>
      <c r="CC500">
        <v>1.38753489142978E-2</v>
      </c>
      <c r="CD500">
        <v>360</v>
      </c>
      <c r="CE500">
        <v>2.5317000686624498</v>
      </c>
      <c r="CF500">
        <v>1.2106047672840035E-2</v>
      </c>
      <c r="CG500">
        <v>372016.33997737401</v>
      </c>
      <c r="CH500">
        <v>324579.04840149928</v>
      </c>
      <c r="CI500">
        <v>4007727.0304390602</v>
      </c>
    </row>
    <row r="501" spans="77:87" x14ac:dyDescent="0.25">
      <c r="BY501" t="s">
        <v>4012</v>
      </c>
      <c r="BZ501" t="s">
        <v>1662</v>
      </c>
      <c r="CA501" t="s">
        <v>1663</v>
      </c>
      <c r="CB501">
        <v>4607194.6468267003</v>
      </c>
      <c r="CC501">
        <v>9.2293647815754596E-4</v>
      </c>
      <c r="CD501">
        <v>361</v>
      </c>
      <c r="CE501">
        <v>0.99994322982494899</v>
      </c>
      <c r="CF501">
        <v>8.0524915608176509E-4</v>
      </c>
      <c r="CG501">
        <v>563276.28320009098</v>
      </c>
      <c r="CH501">
        <v>491450.67122411483</v>
      </c>
      <c r="CI501">
        <v>4019712.8286312423</v>
      </c>
    </row>
    <row r="502" spans="77:87" x14ac:dyDescent="0.25">
      <c r="BY502" t="s">
        <v>3771</v>
      </c>
      <c r="BZ502" t="s">
        <v>327</v>
      </c>
      <c r="CA502" t="s">
        <v>328</v>
      </c>
      <c r="CB502">
        <v>4508842.5880351104</v>
      </c>
      <c r="CC502">
        <v>1.66772401833434</v>
      </c>
      <c r="CD502">
        <v>362</v>
      </c>
      <c r="CE502">
        <v>5.2296657756130402</v>
      </c>
      <c r="CF502">
        <v>1.4550658578604556</v>
      </c>
      <c r="CG502">
        <v>2102594.1202323502</v>
      </c>
      <c r="CH502">
        <v>1834483.9335850433</v>
      </c>
      <c r="CI502">
        <v>3933902.0342644034</v>
      </c>
    </row>
    <row r="503" spans="77:87" x14ac:dyDescent="0.25">
      <c r="BY503" t="s">
        <v>3961</v>
      </c>
      <c r="BZ503" t="s">
        <v>962</v>
      </c>
      <c r="CA503" t="s">
        <v>963</v>
      </c>
      <c r="CB503">
        <v>4562947.78720403</v>
      </c>
      <c r="CC503">
        <v>8.91222950887198E-2</v>
      </c>
      <c r="CD503">
        <v>363</v>
      </c>
      <c r="CE503">
        <v>-0.76069086538160102</v>
      </c>
      <c r="CF503">
        <v>7.7757954752776817E-2</v>
      </c>
      <c r="CG503">
        <v>1921082.85820011</v>
      </c>
      <c r="CH503">
        <v>1676117.8986195819</v>
      </c>
      <c r="CI503">
        <v>3981108.0630664974</v>
      </c>
    </row>
    <row r="504" spans="77:87" x14ac:dyDescent="0.25">
      <c r="BY504" t="s">
        <v>4588</v>
      </c>
      <c r="BZ504" t="s">
        <v>2465</v>
      </c>
      <c r="CA504" t="s">
        <v>2466</v>
      </c>
      <c r="CB504">
        <v>4508674.3551182402</v>
      </c>
      <c r="CC504">
        <v>0.89078413874461304</v>
      </c>
      <c r="CD504">
        <v>364</v>
      </c>
      <c r="CE504">
        <v>12.8318137874305</v>
      </c>
      <c r="CF504">
        <v>0.77719669007673287</v>
      </c>
      <c r="CG504">
        <v>300659.50208241801</v>
      </c>
      <c r="CH504">
        <v>262321.20633388066</v>
      </c>
      <c r="CI504">
        <v>3933755.2533996948</v>
      </c>
    </row>
    <row r="505" spans="77:87" x14ac:dyDescent="0.25">
      <c r="BY505" t="s">
        <v>3915</v>
      </c>
      <c r="BZ505" t="s">
        <v>966</v>
      </c>
      <c r="CA505" t="s">
        <v>967</v>
      </c>
      <c r="CB505">
        <v>4533908.9402395803</v>
      </c>
      <c r="CC505">
        <v>0.10012353710162999</v>
      </c>
      <c r="CD505">
        <v>365</v>
      </c>
      <c r="CE505">
        <v>-1.4181575081723801</v>
      </c>
      <c r="CF505">
        <v>8.7356384391652789E-2</v>
      </c>
      <c r="CG505">
        <v>132348.83448968001</v>
      </c>
      <c r="CH505">
        <v>115472.50520856302</v>
      </c>
      <c r="CI505">
        <v>3955772.0756338723</v>
      </c>
    </row>
    <row r="506" spans="77:87" x14ac:dyDescent="0.25">
      <c r="BY506" t="s">
        <v>5691</v>
      </c>
      <c r="BZ506" t="s">
        <v>748</v>
      </c>
      <c r="CA506" t="s">
        <v>5692</v>
      </c>
      <c r="CB506">
        <v>4520289.9965976598</v>
      </c>
      <c r="CC506">
        <v>0.17674327121671399</v>
      </c>
      <c r="CD506">
        <v>366</v>
      </c>
      <c r="CE506">
        <v>2.2050999589998099</v>
      </c>
      <c r="CF506">
        <v>0.15420602973078601</v>
      </c>
      <c r="CG506">
        <v>9777.1771851549893</v>
      </c>
      <c r="CH506">
        <v>8530.450213567141</v>
      </c>
      <c r="CI506">
        <v>3943889.7379715079</v>
      </c>
    </row>
    <row r="507" spans="77:87" x14ac:dyDescent="0.25">
      <c r="BY507" t="s">
        <v>3682</v>
      </c>
      <c r="BZ507" t="s">
        <v>147</v>
      </c>
      <c r="CA507" t="s">
        <v>148</v>
      </c>
      <c r="CB507">
        <v>4502152.4016742399</v>
      </c>
      <c r="CC507">
        <v>7.2586307358161299</v>
      </c>
      <c r="CD507">
        <v>367</v>
      </c>
      <c r="CE507">
        <v>3.6571361420235302</v>
      </c>
      <c r="CF507">
        <v>6.3330536961692747</v>
      </c>
      <c r="CG507">
        <v>15862.229488723</v>
      </c>
      <c r="CH507">
        <v>13839.573157697982</v>
      </c>
      <c r="CI507">
        <v>3928064.9403271526</v>
      </c>
    </row>
    <row r="508" spans="77:87" x14ac:dyDescent="0.25">
      <c r="BY508" t="s">
        <v>3779</v>
      </c>
      <c r="BZ508" t="s">
        <v>1656</v>
      </c>
      <c r="CA508" t="s">
        <v>1657</v>
      </c>
      <c r="CB508">
        <v>4465483.8158320803</v>
      </c>
      <c r="CC508">
        <v>4.2824937515410097E-2</v>
      </c>
      <c r="CD508">
        <v>368</v>
      </c>
      <c r="CE508">
        <v>5.5525267396637297</v>
      </c>
      <c r="CF508">
        <v>3.7364158433070109E-2</v>
      </c>
      <c r="CG508">
        <v>246458.89043103799</v>
      </c>
      <c r="CH508">
        <v>215031.93147661473</v>
      </c>
      <c r="CI508">
        <v>3896072.1125400704</v>
      </c>
    </row>
    <row r="509" spans="77:87" x14ac:dyDescent="0.25">
      <c r="BY509" t="s">
        <v>4269</v>
      </c>
      <c r="BZ509" t="s">
        <v>2432</v>
      </c>
      <c r="CA509" t="s">
        <v>2433</v>
      </c>
      <c r="CB509">
        <v>4417483.9211280299</v>
      </c>
      <c r="CC509">
        <v>8.9530605807147396E-4</v>
      </c>
      <c r="CD509">
        <v>369</v>
      </c>
      <c r="CE509">
        <v>21.040877694233</v>
      </c>
      <c r="CF509">
        <v>7.8114200138254845E-4</v>
      </c>
      <c r="CG509">
        <v>166086.844056562</v>
      </c>
      <c r="CH509">
        <v>144908.44622353363</v>
      </c>
      <c r="CI509">
        <v>3854192.8764093122</v>
      </c>
    </row>
    <row r="510" spans="77:87" x14ac:dyDescent="0.25">
      <c r="BY510" t="s">
        <v>4221</v>
      </c>
      <c r="BZ510" t="s">
        <v>2422</v>
      </c>
      <c r="CA510" t="s">
        <v>4455</v>
      </c>
      <c r="CB510">
        <v>4508213.5367633896</v>
      </c>
      <c r="CC510">
        <v>6.0717235897591003E-3</v>
      </c>
      <c r="CD510">
        <v>370</v>
      </c>
      <c r="CE510">
        <v>1.7618916365402599</v>
      </c>
      <c r="CF510">
        <v>5.2974938279345607E-3</v>
      </c>
      <c r="CG510">
        <v>174705.139066984</v>
      </c>
      <c r="CH510">
        <v>152427.78796399667</v>
      </c>
      <c r="CI510">
        <v>3933353.1958365445</v>
      </c>
    </row>
    <row r="511" spans="77:87" x14ac:dyDescent="0.25">
      <c r="BY511" t="s">
        <v>3988</v>
      </c>
      <c r="BZ511" t="s">
        <v>3989</v>
      </c>
      <c r="CA511" t="s">
        <v>3990</v>
      </c>
      <c r="CB511">
        <v>4394902.4959954303</v>
      </c>
      <c r="CC511">
        <v>0.14179371915172401</v>
      </c>
      <c r="CD511">
        <v>371</v>
      </c>
      <c r="CE511">
        <v>-4.4156873011063098</v>
      </c>
      <c r="CF511">
        <v>0.12371303484781113</v>
      </c>
      <c r="CG511">
        <v>23070.713557305899</v>
      </c>
      <c r="CH511">
        <v>20128.874588759605</v>
      </c>
      <c r="CI511">
        <v>3834490.8991210707</v>
      </c>
    </row>
    <row r="512" spans="77:87" x14ac:dyDescent="0.25">
      <c r="BY512" t="s">
        <v>4523</v>
      </c>
      <c r="BZ512" t="s">
        <v>2081</v>
      </c>
      <c r="CA512" t="s">
        <v>2082</v>
      </c>
      <c r="CB512">
        <v>4376772.01474314</v>
      </c>
      <c r="CC512">
        <v>8.0621608911973994E-3</v>
      </c>
      <c r="CD512">
        <v>372</v>
      </c>
      <c r="CE512">
        <v>-0.16837571835509499</v>
      </c>
      <c r="CF512">
        <v>7.0341225073172579E-3</v>
      </c>
      <c r="CG512">
        <v>1681.6021271678001</v>
      </c>
      <c r="CH512">
        <v>1467.1743135241259</v>
      </c>
      <c r="CI512">
        <v>3818672.3080551852</v>
      </c>
    </row>
    <row r="513" spans="77:87" x14ac:dyDescent="0.25">
      <c r="BY513" t="s">
        <v>4324</v>
      </c>
      <c r="BZ513" t="s">
        <v>4325</v>
      </c>
      <c r="CA513" t="s">
        <v>4326</v>
      </c>
      <c r="CB513">
        <v>4358182.6666075196</v>
      </c>
      <c r="CC513">
        <v>2.30127021003982E-3</v>
      </c>
      <c r="CD513">
        <v>373</v>
      </c>
      <c r="CE513">
        <v>-11.8410444517247</v>
      </c>
      <c r="CF513">
        <v>2.0078260404768032E-3</v>
      </c>
      <c r="CG513">
        <v>31.067045881214199</v>
      </c>
      <c r="CH513">
        <v>27.105562592717064</v>
      </c>
      <c r="CI513">
        <v>3802453.3620577301</v>
      </c>
    </row>
    <row r="514" spans="77:87" x14ac:dyDescent="0.25">
      <c r="BY514" t="s">
        <v>4747</v>
      </c>
      <c r="BZ514" t="s">
        <v>2803</v>
      </c>
      <c r="CA514" t="s">
        <v>2804</v>
      </c>
      <c r="CB514">
        <v>4344224.4736298099</v>
      </c>
      <c r="CC514">
        <v>4.3442244777045303E-3</v>
      </c>
      <c r="CD514">
        <v>374</v>
      </c>
      <c r="CE514">
        <v>-1.92771710298668</v>
      </c>
      <c r="CF514">
        <v>3.7902750376545167E-3</v>
      </c>
      <c r="CG514">
        <v>91279.403933621797</v>
      </c>
      <c r="CH514">
        <v>79640.00202042998</v>
      </c>
      <c r="CI514">
        <v>3790275.03409938</v>
      </c>
    </row>
    <row r="515" spans="77:87" x14ac:dyDescent="0.25">
      <c r="BY515" t="s">
        <v>2189</v>
      </c>
      <c r="BZ515" t="s">
        <v>2189</v>
      </c>
      <c r="CA515" t="s">
        <v>2190</v>
      </c>
      <c r="CB515">
        <v>4308998.5723093199</v>
      </c>
      <c r="CC515">
        <v>8.3985927005727507E-3</v>
      </c>
      <c r="CD515">
        <v>375</v>
      </c>
      <c r="CE515">
        <v>2.2433149139559201</v>
      </c>
      <c r="CF515">
        <v>7.3276545509519207E-3</v>
      </c>
      <c r="CG515">
        <v>356660.758630595</v>
      </c>
      <c r="CH515">
        <v>311181.51865457348</v>
      </c>
      <c r="CI515">
        <v>3759540.9283598713</v>
      </c>
    </row>
    <row r="516" spans="77:87" x14ac:dyDescent="0.25">
      <c r="BY516" t="s">
        <v>4714</v>
      </c>
      <c r="BZ516" t="s">
        <v>4715</v>
      </c>
      <c r="CA516" t="s">
        <v>4716</v>
      </c>
      <c r="CB516">
        <v>4297287.1857653102</v>
      </c>
      <c r="CC516">
        <v>48.216070328198697</v>
      </c>
      <c r="CD516">
        <v>376</v>
      </c>
      <c r="CE516">
        <v>-0.89658144351104296</v>
      </c>
      <c r="CF516">
        <v>42.067846336368788</v>
      </c>
      <c r="CG516">
        <v>654825.83161810099</v>
      </c>
      <c r="CH516">
        <v>571326.37052515079</v>
      </c>
      <c r="CI516">
        <v>3749322.9075596342</v>
      </c>
    </row>
    <row r="517" spans="77:87" x14ac:dyDescent="0.25">
      <c r="BY517" t="s">
        <v>3745</v>
      </c>
      <c r="BZ517" t="s">
        <v>168</v>
      </c>
      <c r="CA517" t="s">
        <v>169</v>
      </c>
      <c r="CB517">
        <v>4294110.8857674999</v>
      </c>
      <c r="CC517">
        <v>1.6405866715464501</v>
      </c>
      <c r="CD517">
        <v>377</v>
      </c>
      <c r="CE517">
        <v>-3.13981011658008</v>
      </c>
      <c r="CF517">
        <v>1.4313889027108768</v>
      </c>
      <c r="CG517">
        <v>4785.4932989672998</v>
      </c>
      <c r="CH517">
        <v>4175.2759064427855</v>
      </c>
      <c r="CI517">
        <v>3746551.630279745</v>
      </c>
    </row>
    <row r="518" spans="77:87" x14ac:dyDescent="0.25">
      <c r="BY518" t="s">
        <v>5579</v>
      </c>
      <c r="BZ518" t="s">
        <v>2569</v>
      </c>
      <c r="CA518" t="s">
        <v>2570</v>
      </c>
      <c r="CB518">
        <v>4214142.2413266003</v>
      </c>
      <c r="CC518">
        <v>1.0154718822555601E-3</v>
      </c>
      <c r="CD518">
        <v>378</v>
      </c>
      <c r="CE518">
        <v>-0.52942827822653904</v>
      </c>
      <c r="CF518">
        <v>8.8598500066162499E-4</v>
      </c>
      <c r="CG518">
        <v>775811.37093277799</v>
      </c>
      <c r="CH518">
        <v>676884.55977965612</v>
      </c>
      <c r="CI518">
        <v>3676780.1075660819</v>
      </c>
    </row>
    <row r="519" spans="77:87" x14ac:dyDescent="0.25">
      <c r="BY519" t="s">
        <v>3873</v>
      </c>
      <c r="BZ519" t="s">
        <v>1216</v>
      </c>
      <c r="CA519" t="s">
        <v>1217</v>
      </c>
      <c r="CB519">
        <v>4222525.4336259598</v>
      </c>
      <c r="CC519">
        <v>2.53443656914582E-2</v>
      </c>
      <c r="CD519">
        <v>379</v>
      </c>
      <c r="CE519">
        <v>2.6553673617321198</v>
      </c>
      <c r="CF519">
        <v>2.2112604244677609E-2</v>
      </c>
      <c r="CG519">
        <v>226532.98025126499</v>
      </c>
      <c r="CH519">
        <v>197646.85380750528</v>
      </c>
      <c r="CI519">
        <v>3684094.3254825808</v>
      </c>
    </row>
    <row r="520" spans="77:87" x14ac:dyDescent="0.25">
      <c r="BY520" t="s">
        <v>4232</v>
      </c>
      <c r="BZ520" t="s">
        <v>1597</v>
      </c>
      <c r="CA520" t="s">
        <v>1598</v>
      </c>
      <c r="CB520">
        <v>4213918.6720791301</v>
      </c>
      <c r="CC520">
        <v>5.4078125420315301E-2</v>
      </c>
      <c r="CD520">
        <v>380</v>
      </c>
      <c r="CE520">
        <v>-2.4264125997586801</v>
      </c>
      <c r="CF520">
        <v>4.7182407335469238E-2</v>
      </c>
      <c r="CG520">
        <v>45998.801177179499</v>
      </c>
      <c r="CH520">
        <v>40133.310043872654</v>
      </c>
      <c r="CI520">
        <v>3676585.0465276339</v>
      </c>
    </row>
    <row r="521" spans="77:87" x14ac:dyDescent="0.25">
      <c r="BY521" t="s">
        <v>3840</v>
      </c>
      <c r="BZ521" t="s">
        <v>3841</v>
      </c>
      <c r="CA521" t="s">
        <v>2215</v>
      </c>
      <c r="CB521">
        <v>4187313.7966807801</v>
      </c>
      <c r="CC521">
        <v>3.78798863136424E-4</v>
      </c>
      <c r="CD521">
        <v>381</v>
      </c>
      <c r="CE521">
        <v>9.9733733739499701</v>
      </c>
      <c r="CF521">
        <v>3.304967049024462E-4</v>
      </c>
      <c r="CG521">
        <v>837.77733147234699</v>
      </c>
      <c r="CH521">
        <v>730.94899282698248</v>
      </c>
      <c r="CI521">
        <v>3653372.6652108291</v>
      </c>
    </row>
    <row r="522" spans="77:87" x14ac:dyDescent="0.25">
      <c r="BY522" t="s">
        <v>4262</v>
      </c>
      <c r="BZ522" t="s">
        <v>1354</v>
      </c>
      <c r="CA522" t="s">
        <v>1355</v>
      </c>
      <c r="CB522">
        <v>4163508.6746185599</v>
      </c>
      <c r="CC522">
        <v>2.90519928620687E-2</v>
      </c>
      <c r="CD522">
        <v>382</v>
      </c>
      <c r="CE522">
        <v>-9.8180640503610999</v>
      </c>
      <c r="CF522">
        <v>2.5347457044254885E-2</v>
      </c>
      <c r="CG522">
        <v>74809.488425752701</v>
      </c>
      <c r="CH522">
        <v>65270.231318631304</v>
      </c>
      <c r="CI522">
        <v>3632603.0294832508</v>
      </c>
    </row>
    <row r="523" spans="77:87" x14ac:dyDescent="0.25">
      <c r="BY523" t="s">
        <v>4544</v>
      </c>
      <c r="BZ523" t="s">
        <v>3158</v>
      </c>
      <c r="CA523" t="s">
        <v>3159</v>
      </c>
      <c r="CB523">
        <v>4170670.1373962299</v>
      </c>
      <c r="CC523">
        <v>2.6872390434563602</v>
      </c>
      <c r="CD523">
        <v>383</v>
      </c>
      <c r="CE523">
        <v>0.78140375138514495</v>
      </c>
      <c r="CF523">
        <v>2.3445784440690671</v>
      </c>
      <c r="CG523">
        <v>739439.14447637205</v>
      </c>
      <c r="CH523">
        <v>645150.30140761228</v>
      </c>
      <c r="CI523">
        <v>3638851.3054962889</v>
      </c>
    </row>
    <row r="524" spans="77:87" x14ac:dyDescent="0.25">
      <c r="BY524" t="s">
        <v>5106</v>
      </c>
      <c r="BZ524" t="s">
        <v>5107</v>
      </c>
      <c r="CA524" t="s">
        <v>2865</v>
      </c>
      <c r="CB524">
        <v>4136981.2412425601</v>
      </c>
      <c r="CC524">
        <v>7.8684557645670502E-3</v>
      </c>
      <c r="CD524">
        <v>384</v>
      </c>
      <c r="CE524">
        <v>-11.8313506053958</v>
      </c>
      <c r="CF524">
        <v>6.8651174962040505E-3</v>
      </c>
      <c r="CG524">
        <v>387497.63623260497</v>
      </c>
      <c r="CH524">
        <v>338086.26264604076</v>
      </c>
      <c r="CI524">
        <v>3609458.215246758</v>
      </c>
    </row>
    <row r="525" spans="77:87" x14ac:dyDescent="0.25">
      <c r="BY525" t="s">
        <v>3794</v>
      </c>
      <c r="BZ525" t="s">
        <v>3126</v>
      </c>
      <c r="CA525" t="s">
        <v>3127</v>
      </c>
      <c r="CB525">
        <v>4065786.9594870098</v>
      </c>
      <c r="CC525">
        <v>4.9698688392207098E-2</v>
      </c>
      <c r="CD525">
        <v>385</v>
      </c>
      <c r="CE525">
        <v>-9.1681246879397609</v>
      </c>
      <c r="CF525">
        <v>4.3361409840563227E-2</v>
      </c>
      <c r="CG525">
        <v>2142758.9772055401</v>
      </c>
      <c r="CH525">
        <v>1869527.2089861538</v>
      </c>
      <c r="CI525">
        <v>3547342.2011349848</v>
      </c>
    </row>
    <row r="526" spans="77:87" x14ac:dyDescent="0.25">
      <c r="BY526" t="s">
        <v>1033</v>
      </c>
      <c r="BZ526" t="s">
        <v>1033</v>
      </c>
      <c r="CA526" t="s">
        <v>1032</v>
      </c>
      <c r="CB526">
        <v>4047598.6775493301</v>
      </c>
      <c r="CC526">
        <v>1.3868366502427299E-2</v>
      </c>
      <c r="CD526">
        <v>386</v>
      </c>
      <c r="CE526">
        <v>4.6503040347848703</v>
      </c>
      <c r="CF526">
        <v>1.2099955616236792E-2</v>
      </c>
      <c r="CG526">
        <v>167600.06780120201</v>
      </c>
      <c r="CH526">
        <v>146228.71275559961</v>
      </c>
      <c r="CI526">
        <v>3531473.1797803063</v>
      </c>
    </row>
    <row r="527" spans="77:87" x14ac:dyDescent="0.25">
      <c r="BY527" t="s">
        <v>4683</v>
      </c>
      <c r="BZ527" t="s">
        <v>4684</v>
      </c>
      <c r="CA527" t="s">
        <v>2298</v>
      </c>
      <c r="CB527">
        <v>4042186.2944450099</v>
      </c>
      <c r="CC527">
        <v>2.5026050119346002E-3</v>
      </c>
      <c r="CD527">
        <v>387</v>
      </c>
      <c r="CE527">
        <v>84.589736289470693</v>
      </c>
      <c r="CF527">
        <v>2.1834878364427727E-3</v>
      </c>
      <c r="CG527">
        <v>196.90756119804399</v>
      </c>
      <c r="CH527">
        <v>171.7990904394367</v>
      </c>
      <c r="CI527">
        <v>3526750.9512951504</v>
      </c>
    </row>
    <row r="528" spans="77:87" x14ac:dyDescent="0.25">
      <c r="BY528" t="s">
        <v>3870</v>
      </c>
      <c r="BZ528" t="s">
        <v>1278</v>
      </c>
      <c r="CA528" t="s">
        <v>1279</v>
      </c>
      <c r="CB528">
        <v>4045451.3216489302</v>
      </c>
      <c r="CC528">
        <v>7.6253162302342501E-3</v>
      </c>
      <c r="CD528">
        <v>388</v>
      </c>
      <c r="CE528">
        <v>-0.53628454800861602</v>
      </c>
      <c r="CF528">
        <v>6.6529816564521631E-3</v>
      </c>
      <c r="CG528">
        <v>450504.66767325002</v>
      </c>
      <c r="CH528">
        <v>393059.01547956339</v>
      </c>
      <c r="CI528">
        <v>3529599.6418201905</v>
      </c>
    </row>
    <row r="529" spans="77:87" x14ac:dyDescent="0.25">
      <c r="BY529" t="s">
        <v>9599</v>
      </c>
      <c r="BZ529" t="s">
        <v>9600</v>
      </c>
      <c r="CA529" t="s">
        <v>9601</v>
      </c>
      <c r="CB529">
        <v>4038824.9207907999</v>
      </c>
      <c r="CC529">
        <v>6.2566683373138502E-4</v>
      </c>
      <c r="CD529">
        <v>389</v>
      </c>
      <c r="CE529">
        <v>-3.6634529838421401</v>
      </c>
      <c r="CF529">
        <v>5.4588555309496151E-4</v>
      </c>
      <c r="CG529">
        <v>2470.2641761743298</v>
      </c>
      <c r="CH529">
        <v>2155.2709100136371</v>
      </c>
      <c r="CI529">
        <v>3523818.1998410835</v>
      </c>
    </row>
    <row r="530" spans="77:87" x14ac:dyDescent="0.25">
      <c r="BY530" t="s">
        <v>3729</v>
      </c>
      <c r="BZ530" t="s">
        <v>1660</v>
      </c>
      <c r="CA530" t="s">
        <v>1661</v>
      </c>
      <c r="CB530">
        <v>4129973.41343001</v>
      </c>
      <c r="CC530">
        <v>2.5932499300818802E-2</v>
      </c>
      <c r="CD530">
        <v>390</v>
      </c>
      <c r="CE530">
        <v>-0.567468297913307</v>
      </c>
      <c r="CF530">
        <v>2.2625742584974205E-2</v>
      </c>
      <c r="CG530">
        <v>8475.5068102614496</v>
      </c>
      <c r="CH530">
        <v>7394.7610348577746</v>
      </c>
      <c r="CI530">
        <v>3603343.9835898974</v>
      </c>
    </row>
    <row r="531" spans="77:87" x14ac:dyDescent="0.25">
      <c r="BY531" t="s">
        <v>4445</v>
      </c>
      <c r="BZ531" t="s">
        <v>2461</v>
      </c>
      <c r="CA531" t="s">
        <v>2462</v>
      </c>
      <c r="CB531">
        <v>3991634.2348720799</v>
      </c>
      <c r="CC531">
        <v>9.2208612866909508E-3</v>
      </c>
      <c r="CD531">
        <v>391</v>
      </c>
      <c r="CE531">
        <v>-3.01576984795348</v>
      </c>
      <c r="CF531">
        <v>8.045072380579844E-3</v>
      </c>
      <c r="CG531">
        <v>19289.9715731715</v>
      </c>
      <c r="CH531">
        <v>16830.230137990118</v>
      </c>
      <c r="CI531">
        <v>3482644.9870466031</v>
      </c>
    </row>
    <row r="532" spans="77:87" x14ac:dyDescent="0.25">
      <c r="BY532" t="s">
        <v>271</v>
      </c>
      <c r="BZ532" t="s">
        <v>271</v>
      </c>
      <c r="CA532" t="s">
        <v>270</v>
      </c>
      <c r="CB532">
        <v>3920855.6916424101</v>
      </c>
      <c r="CC532">
        <v>0.15091378438545699</v>
      </c>
      <c r="CD532">
        <v>392</v>
      </c>
      <c r="CE532">
        <v>-14.346279425232099</v>
      </c>
      <c r="CF532">
        <v>0.1316701640833299</v>
      </c>
      <c r="CG532">
        <v>118855.302978965</v>
      </c>
      <c r="CH532">
        <v>103699.58787490531</v>
      </c>
      <c r="CI532">
        <v>3420891.6989783216</v>
      </c>
    </row>
    <row r="533" spans="77:87" x14ac:dyDescent="0.25">
      <c r="BY533" t="s">
        <v>4349</v>
      </c>
      <c r="BZ533" t="s">
        <v>439</v>
      </c>
      <c r="CA533" t="s">
        <v>440</v>
      </c>
      <c r="CB533">
        <v>3961962.6654248401</v>
      </c>
      <c r="CC533">
        <v>3.9624713806551401E-2</v>
      </c>
      <c r="CD533">
        <v>393</v>
      </c>
      <c r="CE533">
        <v>1.6321667452861801</v>
      </c>
      <c r="CF533">
        <v>3.457200805022282E-2</v>
      </c>
      <c r="CG533">
        <v>35604.343435371004</v>
      </c>
      <c r="CH533">
        <v>31064.29118655312</v>
      </c>
      <c r="CI533">
        <v>3456756.9581058589</v>
      </c>
    </row>
    <row r="534" spans="77:87" x14ac:dyDescent="0.25">
      <c r="BY534" t="s">
        <v>4551</v>
      </c>
      <c r="BZ534" t="s">
        <v>2218</v>
      </c>
      <c r="CA534" t="s">
        <v>2219</v>
      </c>
      <c r="CB534">
        <v>3945226.9726578598</v>
      </c>
      <c r="CC534">
        <v>6.9445314544091001E-3</v>
      </c>
      <c r="CD534">
        <v>394</v>
      </c>
      <c r="CE534">
        <v>3.7014080349777099</v>
      </c>
      <c r="CF534">
        <v>6.0590064705315812E-3</v>
      </c>
      <c r="CG534">
        <v>13660.7585296817</v>
      </c>
      <c r="CH534">
        <v>11918.820566527873</v>
      </c>
      <c r="CI534">
        <v>3442155.300466367</v>
      </c>
    </row>
    <row r="535" spans="77:87" x14ac:dyDescent="0.25">
      <c r="BY535" t="s">
        <v>9602</v>
      </c>
      <c r="BZ535" t="s">
        <v>9603</v>
      </c>
      <c r="CA535" t="s">
        <v>9604</v>
      </c>
      <c r="CB535">
        <v>3936468.4187573702</v>
      </c>
      <c r="CC535">
        <v>3.4811594824295501E-5</v>
      </c>
      <c r="CD535">
        <v>395</v>
      </c>
      <c r="CE535">
        <v>1.6646675092455601</v>
      </c>
      <c r="CF535">
        <v>3.0372629121870298E-5</v>
      </c>
      <c r="CG535">
        <v>5736.8369235056298</v>
      </c>
      <c r="CH535">
        <v>5005.3099000417351</v>
      </c>
      <c r="CI535">
        <v>3434513.5848079445</v>
      </c>
    </row>
    <row r="536" spans="77:87" x14ac:dyDescent="0.25">
      <c r="BY536" t="s">
        <v>3857</v>
      </c>
      <c r="BZ536" t="s">
        <v>185</v>
      </c>
      <c r="CA536" t="s">
        <v>186</v>
      </c>
      <c r="CB536">
        <v>3933209.5483465502</v>
      </c>
      <c r="CC536">
        <v>5.4171060280610401E-3</v>
      </c>
      <c r="CD536">
        <v>396</v>
      </c>
      <c r="CE536">
        <v>0.278429123668752</v>
      </c>
      <c r="CF536">
        <v>4.7263491699988669E-3</v>
      </c>
      <c r="CG536">
        <v>36270.3914128713</v>
      </c>
      <c r="CH536">
        <v>31645.408722250446</v>
      </c>
      <c r="CI536">
        <v>3431670.2659986899</v>
      </c>
    </row>
    <row r="537" spans="77:87" x14ac:dyDescent="0.25">
      <c r="BY537" t="s">
        <v>2270</v>
      </c>
      <c r="BZ537" t="s">
        <v>2270</v>
      </c>
      <c r="CA537" t="s">
        <v>2271</v>
      </c>
      <c r="CB537">
        <v>3874765.3353085001</v>
      </c>
      <c r="CC537">
        <v>0.60796587642663003</v>
      </c>
      <c r="CD537">
        <v>397</v>
      </c>
      <c r="CE537">
        <v>7.7367578957678198</v>
      </c>
      <c r="CF537">
        <v>0.53044171565996501</v>
      </c>
      <c r="CG537">
        <v>278506.39007431798</v>
      </c>
      <c r="CH537">
        <v>242992.92625038151</v>
      </c>
      <c r="CI537">
        <v>3380678.5083419736</v>
      </c>
    </row>
    <row r="538" spans="77:87" x14ac:dyDescent="0.25">
      <c r="BY538" t="s">
        <v>3933</v>
      </c>
      <c r="BZ538" t="s">
        <v>2524</v>
      </c>
      <c r="CA538" t="s">
        <v>2525</v>
      </c>
      <c r="CB538">
        <v>3872064.2487629801</v>
      </c>
      <c r="CC538">
        <v>9.6049248164430001E-2</v>
      </c>
      <c r="CD538">
        <v>398</v>
      </c>
      <c r="CE538">
        <v>5.9354954037382504</v>
      </c>
      <c r="CF538">
        <v>8.3801624333990909E-2</v>
      </c>
      <c r="CG538">
        <v>5387.2374453690099</v>
      </c>
      <c r="CH538">
        <v>4700.2892497602279</v>
      </c>
      <c r="CI538">
        <v>3378321.8481462193</v>
      </c>
    </row>
    <row r="539" spans="77:87" x14ac:dyDescent="0.25">
      <c r="BY539" t="s">
        <v>4070</v>
      </c>
      <c r="BZ539" t="s">
        <v>458</v>
      </c>
      <c r="CA539" t="s">
        <v>459</v>
      </c>
      <c r="CB539">
        <v>3846080.7919166698</v>
      </c>
      <c r="CC539">
        <v>8.3422244497517999E-4</v>
      </c>
      <c r="CD539">
        <v>399</v>
      </c>
      <c r="CE539">
        <v>707.06309763479896</v>
      </c>
      <c r="CF539">
        <v>7.278474041266152E-4</v>
      </c>
      <c r="CG539">
        <v>0.39732159743450202</v>
      </c>
      <c r="CH539">
        <v>0.34665753125923909</v>
      </c>
      <c r="CI539">
        <v>3355651.6458162093</v>
      </c>
    </row>
    <row r="540" spans="77:87" x14ac:dyDescent="0.25">
      <c r="BY540" t="s">
        <v>3886</v>
      </c>
      <c r="BZ540" t="s">
        <v>1124</v>
      </c>
      <c r="CA540" t="s">
        <v>1125</v>
      </c>
      <c r="CB540">
        <v>3816121.7928523901</v>
      </c>
      <c r="CC540">
        <v>2.2823838255434499E-2</v>
      </c>
      <c r="CD540">
        <v>400</v>
      </c>
      <c r="CE540">
        <v>3.4722961714941301</v>
      </c>
      <c r="CF540">
        <v>1.9913479344131034E-2</v>
      </c>
      <c r="CG540">
        <v>967488.25956682302</v>
      </c>
      <c r="CH540">
        <v>844119.96163641952</v>
      </c>
      <c r="CI540">
        <v>3329512.8385586119</v>
      </c>
    </row>
    <row r="541" spans="77:87" x14ac:dyDescent="0.25">
      <c r="BY541" t="s">
        <v>4071</v>
      </c>
      <c r="BZ541" t="s">
        <v>2827</v>
      </c>
      <c r="CA541" t="s">
        <v>2828</v>
      </c>
      <c r="CB541">
        <v>3791608.12489352</v>
      </c>
      <c r="CC541">
        <v>5.1336963657358001E-2</v>
      </c>
      <c r="CD541">
        <v>401</v>
      </c>
      <c r="CE541">
        <v>0</v>
      </c>
      <c r="CF541">
        <v>4.4790782073553671E-2</v>
      </c>
      <c r="CG541">
        <v>0</v>
      </c>
      <c r="CH541">
        <v>0</v>
      </c>
      <c r="CI541">
        <v>3308125.0064558494</v>
      </c>
    </row>
    <row r="542" spans="77:87" x14ac:dyDescent="0.25">
      <c r="BY542" t="s">
        <v>4139</v>
      </c>
      <c r="BZ542" t="s">
        <v>176</v>
      </c>
      <c r="CA542" t="s">
        <v>4140</v>
      </c>
      <c r="CB542">
        <v>3777202.2225355702</v>
      </c>
      <c r="CC542">
        <v>1.70363805585407E-2</v>
      </c>
      <c r="CD542">
        <v>402</v>
      </c>
      <c r="CE542">
        <v>-0.33582712134445403</v>
      </c>
      <c r="CF542">
        <v>1.4864003527998949E-2</v>
      </c>
      <c r="CG542">
        <v>2385.0069425306301</v>
      </c>
      <c r="CH542">
        <v>2080.8851672607802</v>
      </c>
      <c r="CI542">
        <v>3295556.0583311711</v>
      </c>
    </row>
    <row r="543" spans="77:87" x14ac:dyDescent="0.25">
      <c r="BY543" t="s">
        <v>3759</v>
      </c>
      <c r="BZ543" t="s">
        <v>1285</v>
      </c>
      <c r="CA543" t="s">
        <v>2031</v>
      </c>
      <c r="CB543">
        <v>3763623.5691706301</v>
      </c>
      <c r="CC543">
        <v>5.51544120303427E-2</v>
      </c>
      <c r="CD543">
        <v>403</v>
      </c>
      <c r="CE543">
        <v>-0.88482749161212004</v>
      </c>
      <c r="CF543">
        <v>4.8121452334705606E-2</v>
      </c>
      <c r="CG543">
        <v>10071730.5045089</v>
      </c>
      <c r="CH543">
        <v>8787443.8609569557</v>
      </c>
      <c r="CI543">
        <v>3283708.8733714079</v>
      </c>
    </row>
    <row r="544" spans="77:87" x14ac:dyDescent="0.25">
      <c r="BY544" t="s">
        <v>4810</v>
      </c>
      <c r="BZ544" t="s">
        <v>1902</v>
      </c>
      <c r="CA544" t="s">
        <v>1903</v>
      </c>
      <c r="CB544">
        <v>3758521.79994433</v>
      </c>
      <c r="CC544">
        <v>3.3313153609735502E-3</v>
      </c>
      <c r="CD544">
        <v>404</v>
      </c>
      <c r="CE544">
        <v>0.53444483402266496</v>
      </c>
      <c r="CF544">
        <v>2.9065260140343704E-3</v>
      </c>
      <c r="CG544">
        <v>129444.034547089</v>
      </c>
      <c r="CH544">
        <v>112938.10792585155</v>
      </c>
      <c r="CI544">
        <v>3279257.6511462303</v>
      </c>
    </row>
    <row r="545" spans="77:87" x14ac:dyDescent="0.25">
      <c r="BY545" t="s">
        <v>3995</v>
      </c>
      <c r="BZ545" t="s">
        <v>2515</v>
      </c>
      <c r="CA545" t="s">
        <v>2516</v>
      </c>
      <c r="CB545">
        <v>3752714.6163431499</v>
      </c>
      <c r="CC545">
        <v>1.47359066891068E-4</v>
      </c>
      <c r="CD545">
        <v>405</v>
      </c>
      <c r="CE545">
        <v>4.1475263691926996</v>
      </c>
      <c r="CF545">
        <v>1.2856872283552041E-4</v>
      </c>
      <c r="CG545">
        <v>65012.894736665199</v>
      </c>
      <c r="CH545">
        <v>56722.8404772141</v>
      </c>
      <c r="CI545">
        <v>3274190.964754771</v>
      </c>
    </row>
    <row r="546" spans="77:87" x14ac:dyDescent="0.25">
      <c r="BY546" t="s">
        <v>3822</v>
      </c>
      <c r="BZ546" t="s">
        <v>3823</v>
      </c>
      <c r="CA546" t="s">
        <v>3135</v>
      </c>
      <c r="CB546">
        <v>3745537.5738041098</v>
      </c>
      <c r="CC546">
        <v>7.5788790316457993E-2</v>
      </c>
      <c r="CD546">
        <v>406</v>
      </c>
      <c r="CE546">
        <v>0.775679254713463</v>
      </c>
      <c r="CF546">
        <v>6.6124658508045206E-2</v>
      </c>
      <c r="CG546">
        <v>12356.048910268501</v>
      </c>
      <c r="CH546">
        <v>10780.479689524529</v>
      </c>
      <c r="CI546">
        <v>3267929.0956180543</v>
      </c>
    </row>
    <row r="547" spans="77:87" x14ac:dyDescent="0.25">
      <c r="BY547" t="s">
        <v>3758</v>
      </c>
      <c r="BZ547" t="s">
        <v>291</v>
      </c>
      <c r="CA547" t="s">
        <v>292</v>
      </c>
      <c r="CB547">
        <v>3722451.0528407102</v>
      </c>
      <c r="CC547">
        <v>0.146649302887882</v>
      </c>
      <c r="CD547">
        <v>407</v>
      </c>
      <c r="CE547">
        <v>3.1848773664987799</v>
      </c>
      <c r="CF547">
        <v>0.12794946367943669</v>
      </c>
      <c r="CG547">
        <v>63918.733889514697</v>
      </c>
      <c r="CH547">
        <v>55768.200456327148</v>
      </c>
      <c r="CI547">
        <v>3247786.4292887812</v>
      </c>
    </row>
    <row r="548" spans="77:87" x14ac:dyDescent="0.25">
      <c r="BY548" t="s">
        <v>4072</v>
      </c>
      <c r="BZ548" t="s">
        <v>2928</v>
      </c>
      <c r="CA548" t="s">
        <v>4073</v>
      </c>
      <c r="CB548">
        <v>3703817.0285610701</v>
      </c>
      <c r="CC548">
        <v>4.1896796713645302E-4</v>
      </c>
      <c r="CD548">
        <v>408</v>
      </c>
      <c r="CE548">
        <v>-4.7919527955488901</v>
      </c>
      <c r="CF548">
        <v>3.6554368577501552E-4</v>
      </c>
      <c r="CG548">
        <v>67385.129389470399</v>
      </c>
      <c r="CH548">
        <v>58792.582000501498</v>
      </c>
      <c r="CI548">
        <v>3231528.5039811353</v>
      </c>
    </row>
    <row r="549" spans="77:87" x14ac:dyDescent="0.25">
      <c r="BY549" t="s">
        <v>4922</v>
      </c>
      <c r="BZ549" t="s">
        <v>157</v>
      </c>
      <c r="CA549" t="s">
        <v>158</v>
      </c>
      <c r="CB549">
        <v>3691693.1068402398</v>
      </c>
      <c r="CC549">
        <v>4.1068283422738897E-2</v>
      </c>
      <c r="CD549">
        <v>409</v>
      </c>
      <c r="CE549">
        <v>3.7743870463820799</v>
      </c>
      <c r="CF549">
        <v>3.5831502330371787E-2</v>
      </c>
      <c r="CG549">
        <v>4030.5586823450199</v>
      </c>
      <c r="CH549">
        <v>3516.6060225244787</v>
      </c>
      <c r="CI549">
        <v>3220950.5520146149</v>
      </c>
    </row>
    <row r="550" spans="77:87" x14ac:dyDescent="0.25">
      <c r="BY550" t="s">
        <v>4423</v>
      </c>
      <c r="BZ550" t="s">
        <v>1908</v>
      </c>
      <c r="CA550" t="s">
        <v>1909</v>
      </c>
      <c r="CB550">
        <v>3553015.7257029</v>
      </c>
      <c r="CC550">
        <v>7.3259573340871903E-3</v>
      </c>
      <c r="CD550">
        <v>410</v>
      </c>
      <c r="CE550">
        <v>-0.27350759867986202</v>
      </c>
      <c r="CF550">
        <v>6.3917952105883996E-3</v>
      </c>
      <c r="CG550">
        <v>765824.67604209995</v>
      </c>
      <c r="CH550">
        <v>668171.30830126791</v>
      </c>
      <c r="CI550">
        <v>3099956.4784556217</v>
      </c>
    </row>
    <row r="551" spans="77:87" x14ac:dyDescent="0.25">
      <c r="BY551" t="s">
        <v>4537</v>
      </c>
      <c r="BZ551" t="s">
        <v>2314</v>
      </c>
      <c r="CA551" t="s">
        <v>4538</v>
      </c>
      <c r="CB551">
        <v>3617318.3053713799</v>
      </c>
      <c r="CC551">
        <v>1.6990366228583601E-4</v>
      </c>
      <c r="CD551">
        <v>411</v>
      </c>
      <c r="CE551">
        <v>-8.8123403745901108</v>
      </c>
      <c r="CF551">
        <v>1.4823856669312E-4</v>
      </c>
      <c r="CG551">
        <v>232566.846063259</v>
      </c>
      <c r="CH551">
        <v>202911.31725434869</v>
      </c>
      <c r="CI551">
        <v>3156059.5789802554</v>
      </c>
    </row>
    <row r="552" spans="77:87" x14ac:dyDescent="0.25">
      <c r="BY552" t="s">
        <v>9605</v>
      </c>
      <c r="BZ552" t="s">
        <v>9606</v>
      </c>
      <c r="CA552" t="s">
        <v>9607</v>
      </c>
      <c r="CB552">
        <v>3803018.76547042</v>
      </c>
      <c r="CC552">
        <v>3.7765357561927698E-2</v>
      </c>
      <c r="CD552">
        <v>412</v>
      </c>
      <c r="CE552">
        <v>16.333692744005798</v>
      </c>
      <c r="CF552">
        <v>3.2949745757776067E-2</v>
      </c>
      <c r="CG552">
        <v>142576.159649793</v>
      </c>
      <c r="CH552">
        <v>124395.70322820936</v>
      </c>
      <c r="CI552">
        <v>3318080.6306102267</v>
      </c>
    </row>
    <row r="553" spans="77:87" x14ac:dyDescent="0.25">
      <c r="BY553" t="s">
        <v>4461</v>
      </c>
      <c r="BZ553" t="s">
        <v>2335</v>
      </c>
      <c r="CA553" t="s">
        <v>2336</v>
      </c>
      <c r="CB553">
        <v>3630286.89827593</v>
      </c>
      <c r="CC553">
        <v>2.3289160982992202E-3</v>
      </c>
      <c r="CD553">
        <v>413</v>
      </c>
      <c r="CE553">
        <v>-9.8506348781981092</v>
      </c>
      <c r="CF553">
        <v>2.0319466909406946E-3</v>
      </c>
      <c r="CG553">
        <v>1083160.8832697601</v>
      </c>
      <c r="CH553">
        <v>945042.70640050038</v>
      </c>
      <c r="CI553">
        <v>3167374.4947291748</v>
      </c>
    </row>
    <row r="554" spans="77:87" x14ac:dyDescent="0.25">
      <c r="BY554" t="s">
        <v>4059</v>
      </c>
      <c r="BZ554" t="s">
        <v>403</v>
      </c>
      <c r="CA554" t="s">
        <v>404</v>
      </c>
      <c r="CB554">
        <v>3618583.9716936601</v>
      </c>
      <c r="CC554">
        <v>0.25009291710252901</v>
      </c>
      <c r="CD554">
        <v>414</v>
      </c>
      <c r="CE554">
        <v>-1.3154245515286001</v>
      </c>
      <c r="CF554">
        <v>0.21820256887111725</v>
      </c>
      <c r="CG554">
        <v>4945.8242198441703</v>
      </c>
      <c r="CH554">
        <v>4315.1623902749625</v>
      </c>
      <c r="CI554">
        <v>3157163.8551271162</v>
      </c>
    </row>
    <row r="555" spans="77:87" x14ac:dyDescent="0.25">
      <c r="BY555" t="s">
        <v>5718</v>
      </c>
      <c r="BZ555" t="s">
        <v>333</v>
      </c>
      <c r="CA555" t="s">
        <v>334</v>
      </c>
      <c r="CB555">
        <v>3575681.6884417501</v>
      </c>
      <c r="CC555">
        <v>3.39251814920963E-2</v>
      </c>
      <c r="CD555">
        <v>415</v>
      </c>
      <c r="CE555">
        <v>-1.3805426921153201</v>
      </c>
      <c r="CF555">
        <v>2.9599245899313148E-2</v>
      </c>
      <c r="CG555">
        <v>4781.6469299753398</v>
      </c>
      <c r="CH555">
        <v>4171.9200033464667</v>
      </c>
      <c r="CI555">
        <v>3119732.2136217905</v>
      </c>
    </row>
    <row r="556" spans="77:87" x14ac:dyDescent="0.25">
      <c r="BY556" t="s">
        <v>3832</v>
      </c>
      <c r="BZ556" t="s">
        <v>1181</v>
      </c>
      <c r="CA556" t="s">
        <v>1182</v>
      </c>
      <c r="CB556">
        <v>3598808.00129632</v>
      </c>
      <c r="CC556">
        <v>9.1269094788136908E-3</v>
      </c>
      <c r="CD556">
        <v>416</v>
      </c>
      <c r="CE556">
        <v>4.4492701577095897</v>
      </c>
      <c r="CF556">
        <v>7.9631007435322452E-3</v>
      </c>
      <c r="CG556">
        <v>31534.0245182572</v>
      </c>
      <c r="CH556">
        <v>27512.994915836163</v>
      </c>
      <c r="CI556">
        <v>3139909.5978190224</v>
      </c>
    </row>
    <row r="557" spans="77:87" x14ac:dyDescent="0.25">
      <c r="BY557" t="s">
        <v>4267</v>
      </c>
      <c r="BZ557" t="s">
        <v>2959</v>
      </c>
      <c r="CA557" t="s">
        <v>2960</v>
      </c>
      <c r="CB557">
        <v>3586165.32981558</v>
      </c>
      <c r="CC557">
        <v>0.14537430385050901</v>
      </c>
      <c r="CD557">
        <v>417</v>
      </c>
      <c r="CE557">
        <v>-5.4434571450996696</v>
      </c>
      <c r="CF557">
        <v>0.12683704486931527</v>
      </c>
      <c r="CG557">
        <v>241331.92747950001</v>
      </c>
      <c r="CH557">
        <v>210558.72807887915</v>
      </c>
      <c r="CI557">
        <v>3128879.0439494778</v>
      </c>
    </row>
    <row r="558" spans="77:87" x14ac:dyDescent="0.25">
      <c r="BY558" t="s">
        <v>4444</v>
      </c>
      <c r="BZ558" t="s">
        <v>3107</v>
      </c>
      <c r="CA558" t="s">
        <v>3108</v>
      </c>
      <c r="CB558">
        <v>3580832.5200636699</v>
      </c>
      <c r="CC558">
        <v>7.8403277284673403E-2</v>
      </c>
      <c r="CD558">
        <v>418</v>
      </c>
      <c r="CE558">
        <v>1.8581139607374999</v>
      </c>
      <c r="CF558">
        <v>6.8405761784995592E-2</v>
      </c>
      <c r="CG558">
        <v>5784270.1715424499</v>
      </c>
      <c r="CH558">
        <v>5046694.7448883886</v>
      </c>
      <c r="CI558">
        <v>3124226.2421002728</v>
      </c>
    </row>
    <row r="559" spans="77:87" x14ac:dyDescent="0.25">
      <c r="BY559" t="s">
        <v>243</v>
      </c>
      <c r="BZ559" t="s">
        <v>243</v>
      </c>
      <c r="CA559" t="s">
        <v>244</v>
      </c>
      <c r="CB559">
        <v>3561322.03462832</v>
      </c>
      <c r="CC559">
        <v>0.27782609096782401</v>
      </c>
      <c r="CD559">
        <v>419</v>
      </c>
      <c r="CE559">
        <v>1.0574787678244399</v>
      </c>
      <c r="CF559">
        <v>0.24239937480415302</v>
      </c>
      <c r="CG559">
        <v>9852.94358885365</v>
      </c>
      <c r="CH559">
        <v>8596.5553400645695</v>
      </c>
      <c r="CI559">
        <v>3107203.6167047261</v>
      </c>
    </row>
    <row r="560" spans="77:87" x14ac:dyDescent="0.25">
      <c r="BY560" t="s">
        <v>4245</v>
      </c>
      <c r="BZ560" t="s">
        <v>1291</v>
      </c>
      <c r="CA560" t="s">
        <v>1292</v>
      </c>
      <c r="CB560">
        <v>3549386.95204701</v>
      </c>
      <c r="CC560">
        <v>0.11124332861078701</v>
      </c>
      <c r="CD560">
        <v>420</v>
      </c>
      <c r="CE560">
        <v>-12.9203679609502</v>
      </c>
      <c r="CF560">
        <v>9.7058246806311158E-2</v>
      </c>
      <c r="CG560">
        <v>3150.7534418442901</v>
      </c>
      <c r="CH560">
        <v>2748.9882674609585</v>
      </c>
      <c r="CI560">
        <v>3096790.424243689</v>
      </c>
    </row>
    <row r="561" spans="77:87" x14ac:dyDescent="0.25">
      <c r="BY561" t="s">
        <v>6523</v>
      </c>
      <c r="BZ561" t="s">
        <v>828</v>
      </c>
      <c r="CA561" t="s">
        <v>829</v>
      </c>
      <c r="CB561">
        <v>3535852.0617819601</v>
      </c>
      <c r="CC561">
        <v>0.89074066113607497</v>
      </c>
      <c r="CD561">
        <v>421</v>
      </c>
      <c r="CE561">
        <v>-6.0883478325012801</v>
      </c>
      <c r="CF561">
        <v>0.77715875647196986</v>
      </c>
      <c r="CG561">
        <v>1832.0637844652299</v>
      </c>
      <c r="CH561">
        <v>1598.4500030529314</v>
      </c>
      <c r="CI561">
        <v>3084981.4219758967</v>
      </c>
    </row>
    <row r="562" spans="77:87" x14ac:dyDescent="0.25">
      <c r="BY562" t="s">
        <v>4740</v>
      </c>
      <c r="BZ562" t="s">
        <v>2223</v>
      </c>
      <c r="CA562" t="s">
        <v>2224</v>
      </c>
      <c r="CB562">
        <v>3472986.6189757599</v>
      </c>
      <c r="CC562">
        <v>3.5303390039211898E-4</v>
      </c>
      <c r="CD562">
        <v>422</v>
      </c>
      <c r="CE562">
        <v>9.0383012111033807</v>
      </c>
      <c r="CF562">
        <v>3.0801713561751847E-4</v>
      </c>
      <c r="CG562">
        <v>212405.78213624301</v>
      </c>
      <c r="CH562">
        <v>185321.0712329222</v>
      </c>
      <c r="CI562">
        <v>3030132.2032436864</v>
      </c>
    </row>
    <row r="563" spans="77:87" x14ac:dyDescent="0.25">
      <c r="BY563" t="s">
        <v>6278</v>
      </c>
      <c r="BZ563" t="s">
        <v>1878</v>
      </c>
      <c r="CA563" t="s">
        <v>1879</v>
      </c>
      <c r="CB563">
        <v>3484128.3198858099</v>
      </c>
      <c r="CC563">
        <v>7.7400570503042996E-3</v>
      </c>
      <c r="CD563">
        <v>423</v>
      </c>
      <c r="CE563">
        <v>4.7427311719577601</v>
      </c>
      <c r="CF563">
        <v>6.7530914155918007E-3</v>
      </c>
      <c r="CG563">
        <v>188589.525247351</v>
      </c>
      <c r="CH563">
        <v>164541.72052496037</v>
      </c>
      <c r="CI563">
        <v>3039853.1813038923</v>
      </c>
    </row>
    <row r="564" spans="77:87" x14ac:dyDescent="0.25">
      <c r="BY564" t="s">
        <v>5214</v>
      </c>
      <c r="BZ564" t="s">
        <v>1932</v>
      </c>
      <c r="CA564" t="s">
        <v>1933</v>
      </c>
      <c r="CB564">
        <v>3412546.71455464</v>
      </c>
      <c r="CC564">
        <v>1.11507580379303E-2</v>
      </c>
      <c r="CD564">
        <v>424</v>
      </c>
      <c r="CE564">
        <v>-4.2086889347134004</v>
      </c>
      <c r="CF564">
        <v>9.7288802774816597E-3</v>
      </c>
      <c r="CG564">
        <v>201892.85956449001</v>
      </c>
      <c r="CH564">
        <v>176148.6934699837</v>
      </c>
      <c r="CI564">
        <v>2977399.2327949209</v>
      </c>
    </row>
    <row r="565" spans="77:87" x14ac:dyDescent="0.25">
      <c r="BY565" t="s">
        <v>2837</v>
      </c>
      <c r="BZ565" t="s">
        <v>2837</v>
      </c>
      <c r="CA565" t="s">
        <v>2836</v>
      </c>
      <c r="CB565">
        <v>3424361.43658122</v>
      </c>
      <c r="CC565">
        <v>1.2444871031779301E-4</v>
      </c>
      <c r="CD565">
        <v>425</v>
      </c>
      <c r="CE565">
        <v>3.30677101258923</v>
      </c>
      <c r="CF565">
        <v>1.0857975747033001E-4</v>
      </c>
      <c r="CG565">
        <v>2306548.78362351</v>
      </c>
      <c r="CH565">
        <v>2012431.5220285428</v>
      </c>
      <c r="CI565">
        <v>2987707.4123570039</v>
      </c>
    </row>
    <row r="566" spans="77:87" x14ac:dyDescent="0.25">
      <c r="BY566" t="s">
        <v>4260</v>
      </c>
      <c r="BZ566" t="s">
        <v>4261</v>
      </c>
      <c r="CA566" t="s">
        <v>9608</v>
      </c>
      <c r="CB566">
        <v>3424240.2077476899</v>
      </c>
      <c r="CC566">
        <v>9.7406769189004302E-2</v>
      </c>
      <c r="CD566">
        <v>426</v>
      </c>
      <c r="CE566">
        <v>5.5976298807434199</v>
      </c>
      <c r="CF566">
        <v>8.4986042422637645E-2</v>
      </c>
      <c r="CG566">
        <v>14422.593480441399</v>
      </c>
      <c r="CH566">
        <v>12583.510895376401</v>
      </c>
      <c r="CI566">
        <v>2987601.6418969524</v>
      </c>
    </row>
    <row r="567" spans="77:87" x14ac:dyDescent="0.25">
      <c r="BY567" t="s">
        <v>4457</v>
      </c>
      <c r="BZ567" t="s">
        <v>2825</v>
      </c>
      <c r="CA567" t="s">
        <v>2826</v>
      </c>
      <c r="CB567">
        <v>3375600.32782913</v>
      </c>
      <c r="CC567">
        <v>1.5695497801012099E-3</v>
      </c>
      <c r="CD567">
        <v>427</v>
      </c>
      <c r="CE567">
        <v>7.6179074542551302</v>
      </c>
      <c r="CF567">
        <v>1.369410209441385E-3</v>
      </c>
      <c r="CG567">
        <v>290274.26365411701</v>
      </c>
      <c r="CH567">
        <v>253260.23119852605</v>
      </c>
      <c r="CI567">
        <v>2945164.0276263277</v>
      </c>
    </row>
    <row r="568" spans="77:87" x14ac:dyDescent="0.25">
      <c r="BY568" t="s">
        <v>4153</v>
      </c>
      <c r="BZ568" t="s">
        <v>1930</v>
      </c>
      <c r="CA568" t="s">
        <v>1931</v>
      </c>
      <c r="CB568">
        <v>3371601.8458142299</v>
      </c>
      <c r="CC568">
        <v>6.7421194842029897E-3</v>
      </c>
      <c r="CD568">
        <v>428</v>
      </c>
      <c r="CE568">
        <v>7.0945286625506903</v>
      </c>
      <c r="CF568">
        <v>5.8824048602943322E-3</v>
      </c>
      <c r="CG568">
        <v>74420.551461822397</v>
      </c>
      <c r="CH568">
        <v>64930.889262719611</v>
      </c>
      <c r="CI568">
        <v>2941675.4080470758</v>
      </c>
    </row>
    <row r="569" spans="77:87" x14ac:dyDescent="0.25">
      <c r="BY569" t="s">
        <v>4387</v>
      </c>
      <c r="BZ569" t="s">
        <v>1851</v>
      </c>
      <c r="CA569" t="s">
        <v>1852</v>
      </c>
      <c r="CB569">
        <v>3348146.0607905402</v>
      </c>
      <c r="CC569">
        <v>0.18600811448836299</v>
      </c>
      <c r="CD569">
        <v>429</v>
      </c>
      <c r="CE569">
        <v>4.9850723245593898</v>
      </c>
      <c r="CF569">
        <v>0.16228947577749395</v>
      </c>
      <c r="CG569">
        <v>20380.8470574932</v>
      </c>
      <c r="CH569">
        <v>17782.003725804021</v>
      </c>
      <c r="CI569">
        <v>2921210.5639948966</v>
      </c>
    </row>
    <row r="570" spans="77:87" x14ac:dyDescent="0.25">
      <c r="BY570" t="s">
        <v>4604</v>
      </c>
      <c r="BZ570" t="s">
        <v>4605</v>
      </c>
      <c r="CA570" t="s">
        <v>4606</v>
      </c>
      <c r="CB570">
        <v>3336452.1987815499</v>
      </c>
      <c r="CC570">
        <v>5.2127069474491401E-3</v>
      </c>
      <c r="CD570">
        <v>430</v>
      </c>
      <c r="CE570">
        <v>28.350378871805798</v>
      </c>
      <c r="CF570">
        <v>4.5480138337521125E-3</v>
      </c>
      <c r="CG570">
        <v>26499.2414549034</v>
      </c>
      <c r="CH570">
        <v>23120.217180022861</v>
      </c>
      <c r="CI570">
        <v>2911007.8331061206</v>
      </c>
    </row>
    <row r="571" spans="77:87" x14ac:dyDescent="0.25">
      <c r="BY571" t="s">
        <v>4967</v>
      </c>
      <c r="BZ571" t="s">
        <v>3133</v>
      </c>
      <c r="CA571" t="s">
        <v>3134</v>
      </c>
      <c r="CB571">
        <v>3318391.3423391702</v>
      </c>
      <c r="CC571">
        <v>1.29773193312989</v>
      </c>
      <c r="CD571">
        <v>431</v>
      </c>
      <c r="CE571">
        <v>4.9666675404127298</v>
      </c>
      <c r="CF571">
        <v>1.1322529434087658</v>
      </c>
      <c r="CG571">
        <v>2985.10103185361</v>
      </c>
      <c r="CH571">
        <v>2604.4588588778302</v>
      </c>
      <c r="CI571">
        <v>2895249.9887121348</v>
      </c>
    </row>
    <row r="572" spans="77:87" x14ac:dyDescent="0.25">
      <c r="BY572" t="s">
        <v>4833</v>
      </c>
      <c r="BZ572" t="s">
        <v>2981</v>
      </c>
      <c r="CA572" t="s">
        <v>2982</v>
      </c>
      <c r="CB572">
        <v>3253773.6489715599</v>
      </c>
      <c r="CC572">
        <v>7.1644586099407401E-4</v>
      </c>
      <c r="CD572">
        <v>432</v>
      </c>
      <c r="CE572">
        <v>3.5702204012757801</v>
      </c>
      <c r="CF572">
        <v>6.2508898347527592E-4</v>
      </c>
      <c r="CG572">
        <v>2715.6112975818701</v>
      </c>
      <c r="CH572">
        <v>2369.3328385820168</v>
      </c>
      <c r="CI572">
        <v>2838871.955896602</v>
      </c>
    </row>
    <row r="573" spans="77:87" x14ac:dyDescent="0.25">
      <c r="BY573" t="s">
        <v>4449</v>
      </c>
      <c r="BZ573" t="s">
        <v>1688</v>
      </c>
      <c r="CA573" t="s">
        <v>1689</v>
      </c>
      <c r="CB573">
        <v>3234833.68834764</v>
      </c>
      <c r="CC573">
        <v>2.0367540994069001E-2</v>
      </c>
      <c r="CD573">
        <v>433</v>
      </c>
      <c r="CE573">
        <v>-2.1786906315990899</v>
      </c>
      <c r="CF573">
        <v>1.7770394371751295E-2</v>
      </c>
      <c r="CG573">
        <v>3652.4602321819698</v>
      </c>
      <c r="CH573">
        <v>3186.7204181355196</v>
      </c>
      <c r="CI573">
        <v>2822347.1054116804</v>
      </c>
    </row>
    <row r="574" spans="77:87" x14ac:dyDescent="0.25">
      <c r="BY574" t="s">
        <v>3968</v>
      </c>
      <c r="BZ574" t="s">
        <v>2473</v>
      </c>
      <c r="CA574" t="s">
        <v>2474</v>
      </c>
      <c r="CB574">
        <v>3022511.20619985</v>
      </c>
      <c r="CC574">
        <v>1.2385458825355E-2</v>
      </c>
      <c r="CD574">
        <v>434</v>
      </c>
      <c r="CE574">
        <v>-0.30626953432762399</v>
      </c>
      <c r="CF574">
        <v>1.0806139428698687E-2</v>
      </c>
      <c r="CG574">
        <v>559884.91022986697</v>
      </c>
      <c r="CH574">
        <v>488491.74578681594</v>
      </c>
      <c r="CI574">
        <v>2637098.7122524837</v>
      </c>
    </row>
    <row r="575" spans="77:87" x14ac:dyDescent="0.25">
      <c r="BY575" t="s">
        <v>4283</v>
      </c>
      <c r="BZ575" t="s">
        <v>1363</v>
      </c>
      <c r="CA575" t="s">
        <v>1364</v>
      </c>
      <c r="CB575">
        <v>3226588.7470990699</v>
      </c>
      <c r="CC575">
        <v>6.1318357291522602E-2</v>
      </c>
      <c r="CD575">
        <v>435</v>
      </c>
      <c r="CE575">
        <v>1.42103790322448</v>
      </c>
      <c r="CF575">
        <v>5.3499408279851418E-2</v>
      </c>
      <c r="CG575">
        <v>1732819.66651047</v>
      </c>
      <c r="CH575">
        <v>1511860.8995550547</v>
      </c>
      <c r="CI575">
        <v>2815153.5096014803</v>
      </c>
    </row>
    <row r="576" spans="77:87" x14ac:dyDescent="0.25">
      <c r="BY576" t="s">
        <v>5191</v>
      </c>
      <c r="BZ576" t="s">
        <v>5192</v>
      </c>
      <c r="CA576" t="s">
        <v>5193</v>
      </c>
      <c r="CB576">
        <v>3218299.5519502801</v>
      </c>
      <c r="CC576">
        <v>4.3811097700181901E-3</v>
      </c>
      <c r="CD576">
        <v>436</v>
      </c>
      <c r="CE576">
        <v>7.7282074295488598E-2</v>
      </c>
      <c r="CF576">
        <v>3.8224569388040923E-3</v>
      </c>
      <c r="CG576">
        <v>290651.55962619802</v>
      </c>
      <c r="CH576">
        <v>253589.41665202312</v>
      </c>
      <c r="CI576">
        <v>2807921.3028828935</v>
      </c>
    </row>
    <row r="577" spans="77:87" x14ac:dyDescent="0.25">
      <c r="BY577" t="s">
        <v>4039</v>
      </c>
      <c r="BZ577" t="s">
        <v>2170</v>
      </c>
      <c r="CA577" t="s">
        <v>4040</v>
      </c>
      <c r="CB577">
        <v>3209081.5109062698</v>
      </c>
      <c r="CC577">
        <v>7.1045525106283496E-3</v>
      </c>
      <c r="CD577">
        <v>437</v>
      </c>
      <c r="CE577">
        <v>-0.16098557764285901</v>
      </c>
      <c r="CF577">
        <v>6.198622601788089E-3</v>
      </c>
      <c r="CG577">
        <v>510634.02726144501</v>
      </c>
      <c r="CH577">
        <v>445521.03990922932</v>
      </c>
      <c r="CI577">
        <v>2799878.6911245692</v>
      </c>
    </row>
    <row r="578" spans="77:87" x14ac:dyDescent="0.25">
      <c r="BY578" t="s">
        <v>4246</v>
      </c>
      <c r="BZ578" t="s">
        <v>2575</v>
      </c>
      <c r="CA578" t="s">
        <v>2576</v>
      </c>
      <c r="CB578">
        <v>3198581.4469948602</v>
      </c>
      <c r="CC578">
        <v>6.7097647951630101E-3</v>
      </c>
      <c r="CD578">
        <v>438</v>
      </c>
      <c r="CE578">
        <v>10.773403081665</v>
      </c>
      <c r="CF578">
        <v>5.8541758470725966E-3</v>
      </c>
      <c r="CG578">
        <v>21295.6005367572</v>
      </c>
      <c r="CH578">
        <v>18580.113329913151</v>
      </c>
      <c r="CI578">
        <v>2790717.5323627591</v>
      </c>
    </row>
    <row r="579" spans="77:87" x14ac:dyDescent="0.25">
      <c r="BY579" t="s">
        <v>4822</v>
      </c>
      <c r="BZ579" t="s">
        <v>4823</v>
      </c>
      <c r="CA579" t="s">
        <v>2909</v>
      </c>
      <c r="CB579">
        <v>3146072.6888345</v>
      </c>
      <c r="CC579">
        <v>1.7333072110370401E-4</v>
      </c>
      <c r="CD579">
        <v>439</v>
      </c>
      <c r="CE579">
        <v>0.57109545165019604</v>
      </c>
      <c r="CF579">
        <v>1.5122862753288636E-4</v>
      </c>
      <c r="CG579">
        <v>156871.10462213599</v>
      </c>
      <c r="CH579">
        <v>136867.84258734901</v>
      </c>
      <c r="CI579">
        <v>2744904.3759904588</v>
      </c>
    </row>
    <row r="580" spans="77:87" x14ac:dyDescent="0.25">
      <c r="BY580" t="s">
        <v>4210</v>
      </c>
      <c r="BZ580" t="s">
        <v>5162</v>
      </c>
      <c r="CA580" t="s">
        <v>1826</v>
      </c>
      <c r="CB580">
        <v>3081605.6325606098</v>
      </c>
      <c r="CC580">
        <v>0.21919071428853801</v>
      </c>
      <c r="CD580">
        <v>440</v>
      </c>
      <c r="CE580">
        <v>8.4494641714685592</v>
      </c>
      <c r="CF580">
        <v>0.19124082954674945</v>
      </c>
      <c r="CG580">
        <v>1134.4848069959301</v>
      </c>
      <c r="CH580">
        <v>989.82211131665156</v>
      </c>
      <c r="CI580">
        <v>2688657.7719302773</v>
      </c>
    </row>
    <row r="581" spans="77:87" x14ac:dyDescent="0.25">
      <c r="BY581" t="s">
        <v>1735</v>
      </c>
      <c r="BZ581" t="s">
        <v>1735</v>
      </c>
      <c r="CA581" t="s">
        <v>4954</v>
      </c>
      <c r="CB581">
        <v>3081086.3854899602</v>
      </c>
      <c r="CC581">
        <v>1.1424881062466201E-3</v>
      </c>
      <c r="CD581">
        <v>441</v>
      </c>
      <c r="CE581">
        <v>12.022148628615099</v>
      </c>
      <c r="CF581">
        <v>9.9680487786668907E-4</v>
      </c>
      <c r="CG581">
        <v>368778.96925790398</v>
      </c>
      <c r="CH581">
        <v>321754.48777195177</v>
      </c>
      <c r="CI581">
        <v>2688204.7361305947</v>
      </c>
    </row>
    <row r="582" spans="77:87" x14ac:dyDescent="0.25">
      <c r="BY582" t="s">
        <v>4302</v>
      </c>
      <c r="BZ582" t="s">
        <v>4303</v>
      </c>
      <c r="CA582" t="s">
        <v>4304</v>
      </c>
      <c r="CB582">
        <v>3069160.6803946602</v>
      </c>
      <c r="CC582">
        <v>8.5231908218972506E-5</v>
      </c>
      <c r="CD582">
        <v>442</v>
      </c>
      <c r="CE582">
        <v>-2.0575648102880701</v>
      </c>
      <c r="CF582">
        <v>7.4363646674338487E-5</v>
      </c>
      <c r="CG582">
        <v>182592.335734277</v>
      </c>
      <c r="CH582">
        <v>159309.25663545649</v>
      </c>
      <c r="CI582">
        <v>2677799.7253948166</v>
      </c>
    </row>
    <row r="583" spans="77:87" x14ac:dyDescent="0.25">
      <c r="BY583" t="s">
        <v>4631</v>
      </c>
      <c r="BZ583" t="s">
        <v>2492</v>
      </c>
      <c r="CA583" t="s">
        <v>2492</v>
      </c>
      <c r="CB583">
        <v>3071318.0666467301</v>
      </c>
      <c r="CC583">
        <v>7.4201453639746603E-2</v>
      </c>
      <c r="CD583">
        <v>443</v>
      </c>
      <c r="CE583">
        <v>2.38925621148497</v>
      </c>
      <c r="CF583">
        <v>6.4739729480327982E-2</v>
      </c>
      <c r="CG583">
        <v>16917.9792601193</v>
      </c>
      <c r="CH583">
        <v>14760.700052744454</v>
      </c>
      <c r="CI583">
        <v>2679682.0146963401</v>
      </c>
    </row>
    <row r="584" spans="77:87" x14ac:dyDescent="0.25">
      <c r="BY584" t="s">
        <v>599</v>
      </c>
      <c r="BZ584" t="s">
        <v>599</v>
      </c>
      <c r="CA584" t="s">
        <v>600</v>
      </c>
      <c r="CB584">
        <v>3065851.9912896799</v>
      </c>
      <c r="CC584">
        <v>8.5397601961489003E-2</v>
      </c>
      <c r="CD584">
        <v>444</v>
      </c>
      <c r="CE584">
        <v>4492.6893054254797</v>
      </c>
      <c r="CF584">
        <v>7.4508212144971733E-2</v>
      </c>
      <c r="CG584">
        <v>79.944249027618696</v>
      </c>
      <c r="CH584">
        <v>69.750238057110963</v>
      </c>
      <c r="CI584">
        <v>2674912.9404723691</v>
      </c>
    </row>
    <row r="585" spans="77:87" x14ac:dyDescent="0.25">
      <c r="BY585" t="s">
        <v>3728</v>
      </c>
      <c r="BZ585" t="s">
        <v>969</v>
      </c>
      <c r="CA585" t="s">
        <v>970</v>
      </c>
      <c r="CB585">
        <v>3063661.21844958</v>
      </c>
      <c r="CC585">
        <v>0.143581684900916</v>
      </c>
      <c r="CD585">
        <v>445</v>
      </c>
      <c r="CE585">
        <v>5.3404199546682198</v>
      </c>
      <c r="CF585">
        <v>0.12527300993246065</v>
      </c>
      <c r="CG585">
        <v>7856.6326619102001</v>
      </c>
      <c r="CH585">
        <v>6854.8020046593865</v>
      </c>
      <c r="CI585">
        <v>2673001.5218402017</v>
      </c>
    </row>
    <row r="586" spans="77:87" x14ac:dyDescent="0.25">
      <c r="BY586" t="s">
        <v>4063</v>
      </c>
      <c r="BZ586" t="s">
        <v>1119</v>
      </c>
      <c r="CA586" t="s">
        <v>1120</v>
      </c>
      <c r="CB586">
        <v>3057613.5979075599</v>
      </c>
      <c r="CC586">
        <v>4.8055828325152903E-3</v>
      </c>
      <c r="CD586">
        <v>446</v>
      </c>
      <c r="CE586">
        <v>0.74646941459175897</v>
      </c>
      <c r="CF586">
        <v>4.1928037432099373E-3</v>
      </c>
      <c r="CG586">
        <v>77589.595310724995</v>
      </c>
      <c r="CH586">
        <v>67695.835654273236</v>
      </c>
      <c r="CI586">
        <v>2667725.0575839765</v>
      </c>
    </row>
    <row r="587" spans="77:87" x14ac:dyDescent="0.25">
      <c r="BY587" t="s">
        <v>3821</v>
      </c>
      <c r="BZ587" t="s">
        <v>193</v>
      </c>
      <c r="CA587" t="s">
        <v>194</v>
      </c>
      <c r="CB587">
        <v>3439147.6206831001</v>
      </c>
      <c r="CC587">
        <v>5.51176800019305E-2</v>
      </c>
      <c r="CD587">
        <v>447</v>
      </c>
      <c r="CE587">
        <v>-13.1120528841212</v>
      </c>
      <c r="CF587">
        <v>4.8089404154164357E-2</v>
      </c>
      <c r="CG587">
        <v>65828.013242655405</v>
      </c>
      <c r="CH587">
        <v>57434.019962031474</v>
      </c>
      <c r="CI587">
        <v>3000608.1509793168</v>
      </c>
    </row>
    <row r="588" spans="77:87" x14ac:dyDescent="0.25">
      <c r="BY588" t="s">
        <v>5319</v>
      </c>
      <c r="BZ588" t="s">
        <v>2842</v>
      </c>
      <c r="CA588" t="s">
        <v>5320</v>
      </c>
      <c r="CB588">
        <v>3034326.36995319</v>
      </c>
      <c r="CC588">
        <v>6.0500274219365505E-4</v>
      </c>
      <c r="CD588">
        <v>448</v>
      </c>
      <c r="CE588">
        <v>2.0425741843401601</v>
      </c>
      <c r="CF588">
        <v>5.2785642252557361E-4</v>
      </c>
      <c r="CG588">
        <v>153.67069651718799</v>
      </c>
      <c r="CH588">
        <v>134.07553132149536</v>
      </c>
      <c r="CI588">
        <v>2647407.2772149802</v>
      </c>
    </row>
    <row r="589" spans="77:87" x14ac:dyDescent="0.25">
      <c r="BY589" t="s">
        <v>4171</v>
      </c>
      <c r="BZ589" t="s">
        <v>4172</v>
      </c>
      <c r="CA589" t="s">
        <v>142</v>
      </c>
      <c r="CB589">
        <v>3025809.0218311399</v>
      </c>
      <c r="CC589">
        <v>0.67440348452599796</v>
      </c>
      <c r="CD589">
        <v>449</v>
      </c>
      <c r="CE589">
        <v>-2.9458902018845201</v>
      </c>
      <c r="CF589">
        <v>0.58840759860015013</v>
      </c>
      <c r="CG589">
        <v>125208.287601303</v>
      </c>
      <c r="CH589">
        <v>109242.4780161105</v>
      </c>
      <c r="CI589">
        <v>2639976.0102213654</v>
      </c>
    </row>
    <row r="590" spans="77:87" x14ac:dyDescent="0.25">
      <c r="BY590" t="s">
        <v>1129</v>
      </c>
      <c r="BZ590" t="s">
        <v>3900</v>
      </c>
      <c r="CA590" t="s">
        <v>3901</v>
      </c>
      <c r="CB590">
        <v>3000704.4764784402</v>
      </c>
      <c r="CC590">
        <v>0.127544317455593</v>
      </c>
      <c r="CD590">
        <v>450</v>
      </c>
      <c r="CE590">
        <v>5.1442557537871796</v>
      </c>
      <c r="CF590">
        <v>0.11128063135956057</v>
      </c>
      <c r="CG590">
        <v>1773315.4421941901</v>
      </c>
      <c r="CH590">
        <v>1547192.896898241</v>
      </c>
      <c r="CI590">
        <v>2618072.6458647698</v>
      </c>
    </row>
    <row r="591" spans="77:87" x14ac:dyDescent="0.25">
      <c r="BY591" t="s">
        <v>4117</v>
      </c>
      <c r="BZ591" t="s">
        <v>4118</v>
      </c>
      <c r="CA591" t="s">
        <v>4119</v>
      </c>
      <c r="CB591">
        <v>2995997.7664200901</v>
      </c>
      <c r="CC591">
        <v>5.7066624230985696E-3</v>
      </c>
      <c r="CD591">
        <v>451</v>
      </c>
      <c r="CE591">
        <v>0.81499393259429698</v>
      </c>
      <c r="CF591">
        <v>4.978983070879581E-3</v>
      </c>
      <c r="CG591">
        <v>115106.248881565</v>
      </c>
      <c r="CH591">
        <v>100428.59066168117</v>
      </c>
      <c r="CI591">
        <v>2613966.1072328002</v>
      </c>
    </row>
    <row r="592" spans="77:87" x14ac:dyDescent="0.25">
      <c r="BY592" t="s">
        <v>4364</v>
      </c>
      <c r="BZ592" t="s">
        <v>2787</v>
      </c>
      <c r="CA592" t="s">
        <v>2788</v>
      </c>
      <c r="CB592">
        <v>2952065.99500308</v>
      </c>
      <c r="CC592">
        <v>6.5601466555624001E-4</v>
      </c>
      <c r="CD592">
        <v>452</v>
      </c>
      <c r="CE592">
        <v>-4.7598679958732797</v>
      </c>
      <c r="CF592">
        <v>5.7236361149250192E-4</v>
      </c>
      <c r="CG592">
        <v>8246.8544310765992</v>
      </c>
      <c r="CH592">
        <v>7195.2650351523016</v>
      </c>
      <c r="CI592">
        <v>2575636.2517162585</v>
      </c>
    </row>
    <row r="593" spans="77:87" x14ac:dyDescent="0.25">
      <c r="BY593" t="s">
        <v>1781</v>
      </c>
      <c r="BZ593" t="s">
        <v>1781</v>
      </c>
      <c r="CA593" t="s">
        <v>1780</v>
      </c>
      <c r="CB593">
        <v>2953054.0813527</v>
      </c>
      <c r="CC593">
        <v>3.4113974777385897E-2</v>
      </c>
      <c r="CD593">
        <v>453</v>
      </c>
      <c r="CE593">
        <v>-2.6201023292142001</v>
      </c>
      <c r="CF593">
        <v>2.9763965397622327E-2</v>
      </c>
      <c r="CG593">
        <v>48261.873591392898</v>
      </c>
      <c r="CH593">
        <v>42107.809042260043</v>
      </c>
      <c r="CI593">
        <v>2576498.3432230931</v>
      </c>
    </row>
    <row r="594" spans="77:87" x14ac:dyDescent="0.25">
      <c r="BY594" t="s">
        <v>3859</v>
      </c>
      <c r="BZ594" t="s">
        <v>340</v>
      </c>
      <c r="CA594" t="s">
        <v>341</v>
      </c>
      <c r="CB594">
        <v>2875565.27910341</v>
      </c>
      <c r="CC594">
        <v>0.12965207165655901</v>
      </c>
      <c r="CD594">
        <v>454</v>
      </c>
      <c r="CE594">
        <v>-0.46734144122701798</v>
      </c>
      <c r="CF594">
        <v>0.1131196173913446</v>
      </c>
      <c r="CG594">
        <v>2560.02104223687</v>
      </c>
      <c r="CH594">
        <v>2233.582519057079</v>
      </c>
      <c r="CI594">
        <v>2508890.448103819</v>
      </c>
    </row>
    <row r="595" spans="77:87" x14ac:dyDescent="0.25">
      <c r="BY595" t="s">
        <v>5031</v>
      </c>
      <c r="BZ595" t="s">
        <v>5031</v>
      </c>
      <c r="CA595" t="s">
        <v>2036</v>
      </c>
      <c r="CB595">
        <v>2937969.2085352698</v>
      </c>
      <c r="CC595">
        <v>0.17985173875337701</v>
      </c>
      <c r="CD595">
        <v>455</v>
      </c>
      <c r="CE595">
        <v>1.5888136099374099</v>
      </c>
      <c r="CF595">
        <v>0.15691812413797898</v>
      </c>
      <c r="CG595">
        <v>489859.155897783</v>
      </c>
      <c r="CH595">
        <v>427395.25549263333</v>
      </c>
      <c r="CI595">
        <v>2563337.0028781048</v>
      </c>
    </row>
    <row r="596" spans="77:87" x14ac:dyDescent="0.25">
      <c r="BY596" t="s">
        <v>3842</v>
      </c>
      <c r="BZ596" t="s">
        <v>1324</v>
      </c>
      <c r="CA596" t="s">
        <v>1325</v>
      </c>
      <c r="CB596">
        <v>2939561.8744107098</v>
      </c>
      <c r="CC596">
        <v>0.66640079381766903</v>
      </c>
      <c r="CD596">
        <v>456</v>
      </c>
      <c r="CE596">
        <v>-1.9079001912486999</v>
      </c>
      <c r="CF596">
        <v>0.58142536299480307</v>
      </c>
      <c r="CG596">
        <v>29426.2289736901</v>
      </c>
      <c r="CH596">
        <v>25673.972812338994</v>
      </c>
      <c r="CI596">
        <v>2564726.5815571039</v>
      </c>
    </row>
    <row r="597" spans="77:87" x14ac:dyDescent="0.25">
      <c r="BY597" t="s">
        <v>5526</v>
      </c>
      <c r="BZ597" t="s">
        <v>5527</v>
      </c>
      <c r="CA597" t="s">
        <v>2469</v>
      </c>
      <c r="CB597">
        <v>2928258.4745706902</v>
      </c>
      <c r="CC597">
        <v>1.4048138961665999</v>
      </c>
      <c r="CD597">
        <v>457</v>
      </c>
      <c r="CE597">
        <v>-16.178647139391</v>
      </c>
      <c r="CF597">
        <v>1.2256804570108126</v>
      </c>
      <c r="CG597">
        <v>31354.657321242601</v>
      </c>
      <c r="CH597">
        <v>27356.499547581687</v>
      </c>
      <c r="CI597">
        <v>2554864.5234442847</v>
      </c>
    </row>
    <row r="598" spans="77:87" x14ac:dyDescent="0.25">
      <c r="BY598" t="s">
        <v>3720</v>
      </c>
      <c r="BZ598" t="s">
        <v>245</v>
      </c>
      <c r="CA598" t="s">
        <v>246</v>
      </c>
      <c r="CB598">
        <v>2928217.5381351402</v>
      </c>
      <c r="CC598">
        <v>1.4860669667785299E-2</v>
      </c>
      <c r="CD598">
        <v>458</v>
      </c>
      <c r="CE598">
        <v>-10.356125196499599</v>
      </c>
      <c r="CF598">
        <v>1.2965726235767331E-2</v>
      </c>
      <c r="CG598">
        <v>26695.8366410095</v>
      </c>
      <c r="CH598">
        <v>23291.743727567828</v>
      </c>
      <c r="CI598">
        <v>2554828.8069773773</v>
      </c>
    </row>
    <row r="599" spans="77:87" x14ac:dyDescent="0.25">
      <c r="BY599" t="s">
        <v>4999</v>
      </c>
      <c r="BZ599" t="s">
        <v>5000</v>
      </c>
      <c r="CA599" t="s">
        <v>2508</v>
      </c>
      <c r="CB599">
        <v>2914468.65162144</v>
      </c>
      <c r="CC599">
        <v>2.2104804813024199E-2</v>
      </c>
      <c r="CD599">
        <v>459</v>
      </c>
      <c r="CE599">
        <v>-2.6886664453922702</v>
      </c>
      <c r="CF599">
        <v>1.9286132732096242E-2</v>
      </c>
      <c r="CG599">
        <v>24611.391718008399</v>
      </c>
      <c r="CH599">
        <v>21473.094714478288</v>
      </c>
      <c r="CI599">
        <v>2542833.0959785851</v>
      </c>
    </row>
    <row r="600" spans="77:87" x14ac:dyDescent="0.25">
      <c r="BY600" t="s">
        <v>4350</v>
      </c>
      <c r="BZ600" t="s">
        <v>1414</v>
      </c>
      <c r="CA600" t="s">
        <v>1413</v>
      </c>
      <c r="CB600">
        <v>2871054.0580182602</v>
      </c>
      <c r="CC600">
        <v>4.4942615005992198E-2</v>
      </c>
      <c r="CD600">
        <v>460</v>
      </c>
      <c r="CE600">
        <v>-4.4756712739434104</v>
      </c>
      <c r="CF600">
        <v>3.9211802396118128E-2</v>
      </c>
      <c r="CG600">
        <v>3527.3780730093199</v>
      </c>
      <c r="CH600">
        <v>3077.5879854076111</v>
      </c>
      <c r="CI600">
        <v>2504954.4708641209</v>
      </c>
    </row>
    <row r="601" spans="77:87" x14ac:dyDescent="0.25">
      <c r="BY601" t="s">
        <v>4496</v>
      </c>
      <c r="BZ601" t="s">
        <v>4497</v>
      </c>
      <c r="CA601" t="s">
        <v>4498</v>
      </c>
      <c r="CB601">
        <v>2823000.25863078</v>
      </c>
      <c r="CC601">
        <v>8.3893024030632301E-4</v>
      </c>
      <c r="CD601">
        <v>461</v>
      </c>
      <c r="CE601">
        <v>-22.696148386394</v>
      </c>
      <c r="CF601">
        <v>7.3195488964390286E-4</v>
      </c>
      <c r="CG601">
        <v>46612.373251117497</v>
      </c>
      <c r="CH601">
        <v>40668.64308837452</v>
      </c>
      <c r="CI601">
        <v>2463028.203651736</v>
      </c>
    </row>
    <row r="602" spans="77:87" x14ac:dyDescent="0.25">
      <c r="BY602" t="s">
        <v>3885</v>
      </c>
      <c r="BZ602" t="s">
        <v>1293</v>
      </c>
      <c r="CA602" t="s">
        <v>1294</v>
      </c>
      <c r="CB602">
        <v>2853585.5756676998</v>
      </c>
      <c r="CC602">
        <v>0.438114285744586</v>
      </c>
      <c r="CD602">
        <v>462</v>
      </c>
      <c r="CE602">
        <v>3.4162197276749402</v>
      </c>
      <c r="CF602">
        <v>0.38224858071215106</v>
      </c>
      <c r="CG602">
        <v>24191.978514644899</v>
      </c>
      <c r="CH602">
        <v>21107.162566328479</v>
      </c>
      <c r="CI602">
        <v>2489713.4645720101</v>
      </c>
    </row>
    <row r="603" spans="77:87" x14ac:dyDescent="0.25">
      <c r="BY603" t="s">
        <v>9609</v>
      </c>
      <c r="BZ603" t="s">
        <v>9610</v>
      </c>
      <c r="CA603" t="s">
        <v>9611</v>
      </c>
      <c r="CB603">
        <v>2856034.5199955902</v>
      </c>
      <c r="CC603">
        <v>8.0326339921640697E-5</v>
      </c>
      <c r="CD603">
        <v>463</v>
      </c>
      <c r="CE603">
        <v>11.6093778631039</v>
      </c>
      <c r="CF603">
        <v>7.0083607012872638E-5</v>
      </c>
      <c r="CG603">
        <v>89837.1032213539</v>
      </c>
      <c r="CH603">
        <v>78381.614841186223</v>
      </c>
      <c r="CI603">
        <v>2491850.1342128739</v>
      </c>
    </row>
    <row r="604" spans="77:87" x14ac:dyDescent="0.25">
      <c r="BY604" t="s">
        <v>4759</v>
      </c>
      <c r="BZ604" t="s">
        <v>2929</v>
      </c>
      <c r="CA604" t="s">
        <v>2930</v>
      </c>
      <c r="CB604">
        <v>2840020.24058977</v>
      </c>
      <c r="CC604">
        <v>1.2820876661420301E-3</v>
      </c>
      <c r="CD604">
        <v>464</v>
      </c>
      <c r="CE604">
        <v>-9.1444157160073498</v>
      </c>
      <c r="CF604">
        <v>1.1186035394815958E-3</v>
      </c>
      <c r="CG604">
        <v>13766.2632717008</v>
      </c>
      <c r="CH604">
        <v>12010.87197687315</v>
      </c>
      <c r="CI604">
        <v>2477877.8996312073</v>
      </c>
    </row>
    <row r="605" spans="77:87" x14ac:dyDescent="0.25">
      <c r="BY605" t="s">
        <v>4363</v>
      </c>
      <c r="BZ605" t="s">
        <v>2501</v>
      </c>
      <c r="CA605" t="s">
        <v>2502</v>
      </c>
      <c r="CB605">
        <v>2811648.0557410498</v>
      </c>
      <c r="CC605">
        <v>8.2493655712123304E-2</v>
      </c>
      <c r="CD605">
        <v>465</v>
      </c>
      <c r="CE605">
        <v>4.5092239739203102</v>
      </c>
      <c r="CF605">
        <v>7.1974559697647641E-2</v>
      </c>
      <c r="CG605">
        <v>60244.967755938997</v>
      </c>
      <c r="CH605">
        <v>52562.890937508215</v>
      </c>
      <c r="CI605">
        <v>2453123.5655612866</v>
      </c>
    </row>
    <row r="606" spans="77:87" x14ac:dyDescent="0.25">
      <c r="BY606" t="s">
        <v>4949</v>
      </c>
      <c r="BZ606" t="s">
        <v>1873</v>
      </c>
      <c r="CA606" t="s">
        <v>1874</v>
      </c>
      <c r="CB606">
        <v>2783661.5961378799</v>
      </c>
      <c r="CC606">
        <v>2.0773818404622498E-3</v>
      </c>
      <c r="CD606">
        <v>466</v>
      </c>
      <c r="CE606">
        <v>-3.7660631678904699</v>
      </c>
      <c r="CF606">
        <v>1.8124865724575474E-3</v>
      </c>
      <c r="CG606">
        <v>148858.671978486</v>
      </c>
      <c r="CH606">
        <v>129877.1072798214</v>
      </c>
      <c r="CI606">
        <v>2428705.7713679555</v>
      </c>
    </row>
    <row r="607" spans="77:87" x14ac:dyDescent="0.25">
      <c r="BY607" t="s">
        <v>4092</v>
      </c>
      <c r="BZ607" t="s">
        <v>4093</v>
      </c>
      <c r="CA607" t="s">
        <v>4094</v>
      </c>
      <c r="CB607">
        <v>2808092.2941016499</v>
      </c>
      <c r="CC607">
        <v>1.61974157716878E-2</v>
      </c>
      <c r="CD607">
        <v>467</v>
      </c>
      <c r="CE607">
        <v>-17.3503284168001</v>
      </c>
      <c r="CF607">
        <v>1.4132018496976808E-2</v>
      </c>
      <c r="CG607">
        <v>576.800256129594</v>
      </c>
      <c r="CH607">
        <v>503.25014826948518</v>
      </c>
      <c r="CI607">
        <v>2450021.2133115735</v>
      </c>
    </row>
    <row r="608" spans="77:87" x14ac:dyDescent="0.25">
      <c r="BY608" t="s">
        <v>5352</v>
      </c>
      <c r="BZ608" t="s">
        <v>1538</v>
      </c>
      <c r="CA608" t="s">
        <v>1539</v>
      </c>
      <c r="CB608">
        <v>2788137.3442469598</v>
      </c>
      <c r="CC608">
        <v>3.4758402943536097E-5</v>
      </c>
      <c r="CD608">
        <v>468</v>
      </c>
      <c r="CE608">
        <v>0.967556662174066</v>
      </c>
      <c r="CF608">
        <v>3.0326219950594051E-5</v>
      </c>
      <c r="CG608">
        <v>96.964269182486802</v>
      </c>
      <c r="CH608">
        <v>84.599967361951215</v>
      </c>
      <c r="CI608">
        <v>2432610.7989326543</v>
      </c>
    </row>
    <row r="609" spans="77:87" x14ac:dyDescent="0.25">
      <c r="BY609" t="s">
        <v>1423</v>
      </c>
      <c r="BZ609" t="s">
        <v>1423</v>
      </c>
      <c r="CA609" t="s">
        <v>1424</v>
      </c>
      <c r="CB609">
        <v>2780454.52074611</v>
      </c>
      <c r="CC609">
        <v>5.9936638743262102E-3</v>
      </c>
      <c r="CD609">
        <v>469</v>
      </c>
      <c r="CE609">
        <v>-18.878138538303201</v>
      </c>
      <c r="CF609">
        <v>5.2293878190553802E-3</v>
      </c>
      <c r="CG609">
        <v>2758969.3562317002</v>
      </c>
      <c r="CH609">
        <v>2407162.1377411722</v>
      </c>
      <c r="CI609">
        <v>2425907.6429876918</v>
      </c>
    </row>
    <row r="610" spans="77:87" x14ac:dyDescent="0.25">
      <c r="BY610" t="s">
        <v>4219</v>
      </c>
      <c r="BZ610" t="s">
        <v>2402</v>
      </c>
      <c r="CA610" t="s">
        <v>2403</v>
      </c>
      <c r="CB610">
        <v>2733448.78268304</v>
      </c>
      <c r="CC610">
        <v>1.7084480340208999E-5</v>
      </c>
      <c r="CD610">
        <v>470</v>
      </c>
      <c r="CE610">
        <v>7.0080784748957896</v>
      </c>
      <c r="CF610">
        <v>1.4905969914107595E-5</v>
      </c>
      <c r="CG610">
        <v>5540.6639523513404</v>
      </c>
      <c r="CH610">
        <v>4834.1517291312139</v>
      </c>
      <c r="CI610">
        <v>2384895.794607996</v>
      </c>
    </row>
    <row r="611" spans="77:87" x14ac:dyDescent="0.25">
      <c r="BY611" t="s">
        <v>5391</v>
      </c>
      <c r="BZ611" t="s">
        <v>5391</v>
      </c>
      <c r="CA611" t="s">
        <v>5392</v>
      </c>
      <c r="CB611">
        <v>2725197.06271125</v>
      </c>
      <c r="CC611">
        <v>3.9139083367751596E-3</v>
      </c>
      <c r="CD611">
        <v>471</v>
      </c>
      <c r="CE611">
        <v>3.2770739095667398</v>
      </c>
      <c r="CF611">
        <v>3.4148302291196137E-3</v>
      </c>
      <c r="CG611">
        <v>2813.1378433064301</v>
      </c>
      <c r="CH611">
        <v>2454.4233843550551</v>
      </c>
      <c r="CI611">
        <v>2377696.2844566889</v>
      </c>
    </row>
    <row r="612" spans="77:87" x14ac:dyDescent="0.25">
      <c r="BY612" t="s">
        <v>3945</v>
      </c>
      <c r="BZ612" t="s">
        <v>3946</v>
      </c>
      <c r="CA612" t="s">
        <v>3947</v>
      </c>
      <c r="CB612">
        <v>2643880.2730102702</v>
      </c>
      <c r="CC612">
        <v>1.06705199907903E-2</v>
      </c>
      <c r="CD612">
        <v>472</v>
      </c>
      <c r="CE612">
        <v>-2.5986943497173001</v>
      </c>
      <c r="CF612">
        <v>9.3098793046846699E-3</v>
      </c>
      <c r="CG612">
        <v>5040.4168757973403</v>
      </c>
      <c r="CH612">
        <v>4397.69315829692</v>
      </c>
      <c r="CI612">
        <v>2306748.5238776398</v>
      </c>
    </row>
    <row r="613" spans="77:87" x14ac:dyDescent="0.25">
      <c r="BY613" t="s">
        <v>4190</v>
      </c>
      <c r="BZ613" t="s">
        <v>2108</v>
      </c>
      <c r="CA613" t="s">
        <v>4191</v>
      </c>
      <c r="CB613">
        <v>2686899.8540326501</v>
      </c>
      <c r="CC613">
        <v>4.3725037656314704E-3</v>
      </c>
      <c r="CD613">
        <v>473</v>
      </c>
      <c r="CE613">
        <v>-2.2110014436815599</v>
      </c>
      <c r="CF613">
        <v>3.8149483204607407E-3</v>
      </c>
      <c r="CG613">
        <v>263327.95608988602</v>
      </c>
      <c r="CH613">
        <v>229749.95509704039</v>
      </c>
      <c r="CI613">
        <v>2344282.5060455319</v>
      </c>
    </row>
    <row r="614" spans="77:87" x14ac:dyDescent="0.25">
      <c r="BY614" t="s">
        <v>2996</v>
      </c>
      <c r="BZ614" t="s">
        <v>2997</v>
      </c>
      <c r="CA614" t="s">
        <v>2996</v>
      </c>
      <c r="CB614">
        <v>2683080.76935936</v>
      </c>
      <c r="CC614">
        <v>1.2174468550716799E-2</v>
      </c>
      <c r="CD614">
        <v>474</v>
      </c>
      <c r="CE614">
        <v>0.76914049531402495</v>
      </c>
      <c r="CF614">
        <v>1.0622053367940703E-2</v>
      </c>
      <c r="CG614">
        <v>0</v>
      </c>
      <c r="CH614">
        <v>0</v>
      </c>
      <c r="CI614">
        <v>2340950.4081352716</v>
      </c>
    </row>
    <row r="615" spans="77:87" x14ac:dyDescent="0.25">
      <c r="BY615" t="s">
        <v>9612</v>
      </c>
      <c r="BZ615" t="s">
        <v>2205</v>
      </c>
      <c r="CA615" t="s">
        <v>9613</v>
      </c>
      <c r="CB615">
        <v>2669792.9157589902</v>
      </c>
      <c r="CC615">
        <v>3.8820840760342999E-2</v>
      </c>
      <c r="CD615">
        <v>475</v>
      </c>
      <c r="CE615">
        <v>-2.1100534059490599</v>
      </c>
      <c r="CF615">
        <v>3.3870640071628641E-2</v>
      </c>
      <c r="CG615">
        <v>3022.3757093383201</v>
      </c>
      <c r="CH615">
        <v>2636.9804931377548</v>
      </c>
      <c r="CI615">
        <v>2329356.9418988996</v>
      </c>
    </row>
    <row r="616" spans="77:87" x14ac:dyDescent="0.25">
      <c r="BY616" t="s">
        <v>3157</v>
      </c>
      <c r="BZ616" t="s">
        <v>172</v>
      </c>
      <c r="CA616" t="s">
        <v>9614</v>
      </c>
      <c r="CB616">
        <v>2663931.5362112401</v>
      </c>
      <c r="CC616">
        <v>2.9058748499968801E-2</v>
      </c>
      <c r="CD616">
        <v>476</v>
      </c>
      <c r="CE616">
        <v>-1.58915553928062</v>
      </c>
      <c r="CF616">
        <v>2.5353351243743792E-2</v>
      </c>
      <c r="CG616">
        <v>15898.9627153318</v>
      </c>
      <c r="CH616">
        <v>13871.622383648988</v>
      </c>
      <c r="CI616">
        <v>2324242.9703028011</v>
      </c>
    </row>
    <row r="617" spans="77:87" x14ac:dyDescent="0.25">
      <c r="BY617" t="s">
        <v>2908</v>
      </c>
      <c r="BZ617" t="s">
        <v>2908</v>
      </c>
      <c r="CA617" t="s">
        <v>4558</v>
      </c>
      <c r="CB617">
        <v>2636431.4601561101</v>
      </c>
      <c r="CC617">
        <v>7.9778699990106102E-4</v>
      </c>
      <c r="CD617">
        <v>477</v>
      </c>
      <c r="CE617">
        <v>1.55227526870178</v>
      </c>
      <c r="CF617">
        <v>6.9605798839567751E-4</v>
      </c>
      <c r="CG617">
        <v>29285.939878162801</v>
      </c>
      <c r="CH617">
        <v>25551.57254053876</v>
      </c>
      <c r="CI617">
        <v>2300249.5389457652</v>
      </c>
    </row>
    <row r="618" spans="77:87" x14ac:dyDescent="0.25">
      <c r="BY618" t="s">
        <v>4636</v>
      </c>
      <c r="BZ618" t="s">
        <v>4637</v>
      </c>
      <c r="CA618" t="s">
        <v>4638</v>
      </c>
      <c r="CB618">
        <v>2644555.5724158399</v>
      </c>
      <c r="CC618">
        <v>4.0577447311292902E-3</v>
      </c>
      <c r="CD618">
        <v>478</v>
      </c>
      <c r="CE618">
        <v>-0.62043537225866496</v>
      </c>
      <c r="CF618">
        <v>3.5403254694840718E-3</v>
      </c>
      <c r="CG618">
        <v>50169.229952019399</v>
      </c>
      <c r="CH618">
        <v>43771.950763917615</v>
      </c>
      <c r="CI618">
        <v>2307337.7131548077</v>
      </c>
    </row>
    <row r="619" spans="77:87" x14ac:dyDescent="0.25">
      <c r="BY619" t="s">
        <v>5730</v>
      </c>
      <c r="BZ619" t="s">
        <v>1205</v>
      </c>
      <c r="CA619" t="s">
        <v>1206</v>
      </c>
      <c r="CB619">
        <v>2646778.4526596498</v>
      </c>
      <c r="CC619">
        <v>1.3503839304500199E-3</v>
      </c>
      <c r="CD619">
        <v>479</v>
      </c>
      <c r="CE619">
        <v>0.86894572961703198</v>
      </c>
      <c r="CF619">
        <v>1.1781910739426167E-3</v>
      </c>
      <c r="CG619">
        <v>5947.1907282254397</v>
      </c>
      <c r="CH619">
        <v>5188.8406497065034</v>
      </c>
      <c r="CI619">
        <v>2309277.1450472083</v>
      </c>
    </row>
    <row r="620" spans="77:87" x14ac:dyDescent="0.25">
      <c r="BY620" t="s">
        <v>4915</v>
      </c>
      <c r="BZ620" t="s">
        <v>1767</v>
      </c>
      <c r="CA620" t="s">
        <v>1768</v>
      </c>
      <c r="CB620">
        <v>2549224.6212983099</v>
      </c>
      <c r="CC620">
        <v>8.22203380520449E-2</v>
      </c>
      <c r="CD620">
        <v>480</v>
      </c>
      <c r="CE620">
        <v>-1.0911697911325999</v>
      </c>
      <c r="CF620">
        <v>7.1736093865676476E-2</v>
      </c>
      <c r="CG620">
        <v>747501.05063157505</v>
      </c>
      <c r="CH620">
        <v>652184.20166134066</v>
      </c>
      <c r="CI620">
        <v>2224162.7929380783</v>
      </c>
    </row>
    <row r="621" spans="77:87" x14ac:dyDescent="0.25">
      <c r="BY621" t="s">
        <v>5302</v>
      </c>
      <c r="BZ621" t="s">
        <v>2227</v>
      </c>
      <c r="CA621" t="s">
        <v>2228</v>
      </c>
      <c r="CB621">
        <v>2626594.1104754498</v>
      </c>
      <c r="CC621">
        <v>1.25056008194288E-2</v>
      </c>
      <c r="CD621">
        <v>481</v>
      </c>
      <c r="CE621">
        <v>3.18059670027582</v>
      </c>
      <c r="CF621">
        <v>1.0910961636540161E-2</v>
      </c>
      <c r="CG621">
        <v>17684.969503894001</v>
      </c>
      <c r="CH621">
        <v>15429.888302574469</v>
      </c>
      <c r="CI621">
        <v>2291666.5890722843</v>
      </c>
    </row>
    <row r="622" spans="77:87" x14ac:dyDescent="0.25">
      <c r="BY622" t="s">
        <v>4088</v>
      </c>
      <c r="BZ622" t="s">
        <v>348</v>
      </c>
      <c r="CA622" t="s">
        <v>4089</v>
      </c>
      <c r="CB622">
        <v>2612509.3106103898</v>
      </c>
      <c r="CC622">
        <v>6.2840170941154294E-2</v>
      </c>
      <c r="CD622">
        <v>482</v>
      </c>
      <c r="CE622">
        <v>3.2035704815878399</v>
      </c>
      <c r="CF622">
        <v>5.4827169383763974E-2</v>
      </c>
      <c r="CG622">
        <v>2406.9615295675599</v>
      </c>
      <c r="CH622">
        <v>2100.040237086283</v>
      </c>
      <c r="CI622">
        <v>2279377.7983772177</v>
      </c>
    </row>
    <row r="623" spans="77:87" x14ac:dyDescent="0.25">
      <c r="BY623" t="s">
        <v>4002</v>
      </c>
      <c r="BZ623" t="s">
        <v>4002</v>
      </c>
      <c r="CA623" t="s">
        <v>335</v>
      </c>
      <c r="CB623">
        <v>2606880.2207634202</v>
      </c>
      <c r="CC623">
        <v>1.04275208830608E-4</v>
      </c>
      <c r="CD623">
        <v>483</v>
      </c>
      <c r="CE623">
        <v>51.376598060646202</v>
      </c>
      <c r="CF623">
        <v>9.0978659851781893E-5</v>
      </c>
      <c r="CG623">
        <v>1105.24328248139</v>
      </c>
      <c r="CH623">
        <v>964.30929055905847</v>
      </c>
      <c r="CI623">
        <v>2274466.4962929944</v>
      </c>
    </row>
    <row r="624" spans="77:87" x14ac:dyDescent="0.25">
      <c r="BY624" t="s">
        <v>4390</v>
      </c>
      <c r="BZ624" t="s">
        <v>1717</v>
      </c>
      <c r="CA624" t="s">
        <v>1718</v>
      </c>
      <c r="CB624">
        <v>2557716.41312443</v>
      </c>
      <c r="CC624">
        <v>3.02161884073164E-5</v>
      </c>
      <c r="CD624">
        <v>484</v>
      </c>
      <c r="CE624">
        <v>1.3124193281751799</v>
      </c>
      <c r="CF624">
        <v>2.6363201358745871E-5</v>
      </c>
      <c r="CG624">
        <v>245772.85740792099</v>
      </c>
      <c r="CH624">
        <v>214433.37726840746</v>
      </c>
      <c r="CI624">
        <v>2231571.7624212825</v>
      </c>
    </row>
    <row r="625" spans="77:87" x14ac:dyDescent="0.25">
      <c r="BY625" t="s">
        <v>2483</v>
      </c>
      <c r="BZ625" t="s">
        <v>2483</v>
      </c>
      <c r="CA625" t="s">
        <v>2484</v>
      </c>
      <c r="CB625">
        <v>2534859.3242249</v>
      </c>
      <c r="CC625">
        <v>7.9969397797765695E-3</v>
      </c>
      <c r="CD625">
        <v>485</v>
      </c>
      <c r="CE625">
        <v>1.7071249993895901</v>
      </c>
      <c r="CF625">
        <v>6.9772180006981432E-3</v>
      </c>
      <c r="CG625">
        <v>70.373070062033804</v>
      </c>
      <c r="CH625">
        <v>61.399518406143656</v>
      </c>
      <c r="CI625">
        <v>2211629.2723556873</v>
      </c>
    </row>
    <row r="626" spans="77:87" x14ac:dyDescent="0.25">
      <c r="BY626" t="s">
        <v>4677</v>
      </c>
      <c r="BZ626" t="s">
        <v>2203</v>
      </c>
      <c r="CA626" t="s">
        <v>2204</v>
      </c>
      <c r="CB626">
        <v>2531934.3293119101</v>
      </c>
      <c r="CC626">
        <v>3.6170490418741602E-3</v>
      </c>
      <c r="CD626">
        <v>486</v>
      </c>
      <c r="CE626">
        <v>2.4134022541853501</v>
      </c>
      <c r="CF626">
        <v>3.1558246503486202E-3</v>
      </c>
      <c r="CG626">
        <v>3352.9032929556502</v>
      </c>
      <c r="CH626">
        <v>2925.3611824577047</v>
      </c>
      <c r="CI626">
        <v>2209077.2552440325</v>
      </c>
    </row>
    <row r="627" spans="77:87" x14ac:dyDescent="0.25">
      <c r="BY627" t="s">
        <v>4902</v>
      </c>
      <c r="BZ627" t="s">
        <v>2058</v>
      </c>
      <c r="CA627" t="s">
        <v>2059</v>
      </c>
      <c r="CB627">
        <v>2522350.3670001701</v>
      </c>
      <c r="CC627">
        <v>6.2399157442951103E-3</v>
      </c>
      <c r="CD627">
        <v>487</v>
      </c>
      <c r="CE627">
        <v>2.07960803343836</v>
      </c>
      <c r="CF627">
        <v>5.4442391280770663E-3</v>
      </c>
      <c r="CG627">
        <v>79499.476955737904</v>
      </c>
      <c r="CH627">
        <v>69362.180651203977</v>
      </c>
      <c r="CI627">
        <v>2200715.3823025115</v>
      </c>
    </row>
    <row r="628" spans="77:87" x14ac:dyDescent="0.25">
      <c r="BY628" t="s">
        <v>8034</v>
      </c>
      <c r="BZ628" t="s">
        <v>9615</v>
      </c>
      <c r="CA628" t="s">
        <v>9616</v>
      </c>
      <c r="CB628">
        <v>2518243.99998808</v>
      </c>
      <c r="CC628">
        <v>3.9252078996411801E-3</v>
      </c>
      <c r="CD628">
        <v>488</v>
      </c>
      <c r="CE628">
        <v>-12.5213324763385</v>
      </c>
      <c r="CF628">
        <v>3.4246889395263365E-3</v>
      </c>
      <c r="CG628">
        <v>238070.85002454999</v>
      </c>
      <c r="CH628">
        <v>207713.48365451963</v>
      </c>
      <c r="CI628">
        <v>2197132.6345736012</v>
      </c>
    </row>
    <row r="629" spans="77:87" x14ac:dyDescent="0.25">
      <c r="BY629" t="s">
        <v>5088</v>
      </c>
      <c r="BZ629" t="s">
        <v>1238</v>
      </c>
      <c r="CA629" t="s">
        <v>1239</v>
      </c>
      <c r="CB629">
        <v>2515560.2429907899</v>
      </c>
      <c r="CC629">
        <v>6.7786610729589997E-2</v>
      </c>
      <c r="CD629">
        <v>489</v>
      </c>
      <c r="CE629">
        <v>1.8900993930154899</v>
      </c>
      <c r="CF629">
        <v>5.9142868849017087E-2</v>
      </c>
      <c r="CG629">
        <v>1411.3972009745801</v>
      </c>
      <c r="CH629">
        <v>1231.424298289508</v>
      </c>
      <c r="CI629">
        <v>2194791.0941660632</v>
      </c>
    </row>
    <row r="630" spans="77:87" x14ac:dyDescent="0.25">
      <c r="BY630" t="s">
        <v>3763</v>
      </c>
      <c r="BZ630" t="s">
        <v>3764</v>
      </c>
      <c r="CA630" t="s">
        <v>1224</v>
      </c>
      <c r="CB630">
        <v>2516548.7177993702</v>
      </c>
      <c r="CC630">
        <v>2.9997698005951499E-2</v>
      </c>
      <c r="CD630">
        <v>490</v>
      </c>
      <c r="CE630">
        <v>4.53567326838317</v>
      </c>
      <c r="CF630">
        <v>2.6172571542420614E-2</v>
      </c>
      <c r="CG630">
        <v>170850.899298106</v>
      </c>
      <c r="CH630">
        <v>149065.01772500738</v>
      </c>
      <c r="CI630">
        <v>2195653.5245979023</v>
      </c>
    </row>
    <row r="631" spans="77:87" x14ac:dyDescent="0.25">
      <c r="BY631" t="s">
        <v>3934</v>
      </c>
      <c r="BZ631" t="s">
        <v>316</v>
      </c>
      <c r="CA631" t="s">
        <v>317</v>
      </c>
      <c r="CB631">
        <v>2490342.6781818601</v>
      </c>
      <c r="CC631">
        <v>0.802498569318429</v>
      </c>
      <c r="CD631">
        <v>491</v>
      </c>
      <c r="CE631">
        <v>0.85652183669730597</v>
      </c>
      <c r="CF631">
        <v>0.70016876675035922</v>
      </c>
      <c r="CG631">
        <v>1140.0296171896</v>
      </c>
      <c r="CH631">
        <v>994.65988058328583</v>
      </c>
      <c r="CI631">
        <v>2172789.1219161795</v>
      </c>
    </row>
    <row r="632" spans="77:87" x14ac:dyDescent="0.25">
      <c r="BY632" t="s">
        <v>5751</v>
      </c>
      <c r="BZ632" t="s">
        <v>2506</v>
      </c>
      <c r="CA632" t="s">
        <v>2507</v>
      </c>
      <c r="CB632">
        <v>2532612.6847693999</v>
      </c>
      <c r="CC632">
        <v>8.7147351232076797E-3</v>
      </c>
      <c r="CD632">
        <v>492</v>
      </c>
      <c r="CE632">
        <v>-2.8536099689628101</v>
      </c>
      <c r="CF632">
        <v>7.6034843887069796E-3</v>
      </c>
      <c r="CG632">
        <v>5965.6846093677595</v>
      </c>
      <c r="CH632">
        <v>5204.9763020888413</v>
      </c>
      <c r="CI632">
        <v>2209669.1108837156</v>
      </c>
    </row>
    <row r="633" spans="77:87" x14ac:dyDescent="0.25">
      <c r="BY633" t="s">
        <v>4055</v>
      </c>
      <c r="BZ633" t="s">
        <v>4056</v>
      </c>
      <c r="CA633" t="s">
        <v>4057</v>
      </c>
      <c r="CB633">
        <v>2401978.7547236402</v>
      </c>
      <c r="CC633">
        <v>5.4223084475276996E-3</v>
      </c>
      <c r="CD633">
        <v>493</v>
      </c>
      <c r="CE633">
        <v>3.3552615807544099</v>
      </c>
      <c r="CF633">
        <v>4.7308882081496546E-3</v>
      </c>
      <c r="CG633">
        <v>160615.081077059</v>
      </c>
      <c r="CH633">
        <v>140134.40962859898</v>
      </c>
      <c r="CI633">
        <v>2095692.8357938109</v>
      </c>
    </row>
    <row r="634" spans="77:87" x14ac:dyDescent="0.25">
      <c r="BY634" t="s">
        <v>4205</v>
      </c>
      <c r="BZ634" t="s">
        <v>2353</v>
      </c>
      <c r="CA634" t="s">
        <v>2354</v>
      </c>
      <c r="CB634">
        <v>2433068.2366277198</v>
      </c>
      <c r="CC634">
        <v>1.63942781586921E-3</v>
      </c>
      <c r="CD634">
        <v>494</v>
      </c>
      <c r="CE634">
        <v>-0.76633799544445003</v>
      </c>
      <c r="CF634">
        <v>1.4303778173564642E-3</v>
      </c>
      <c r="CG634">
        <v>57578.891938614797</v>
      </c>
      <c r="CH634">
        <v>50236.777111954296</v>
      </c>
      <c r="CI634">
        <v>2122817.9735023738</v>
      </c>
    </row>
    <row r="635" spans="77:87" x14ac:dyDescent="0.25">
      <c r="BY635" t="s">
        <v>2768</v>
      </c>
      <c r="BZ635" t="s">
        <v>6013</v>
      </c>
      <c r="CA635" t="s">
        <v>6014</v>
      </c>
      <c r="CB635">
        <v>2459315.42774738</v>
      </c>
      <c r="CC635">
        <v>6.4572158478801303E-3</v>
      </c>
      <c r="CD635">
        <v>495</v>
      </c>
      <c r="CE635">
        <v>2.5027356210014702</v>
      </c>
      <c r="CF635">
        <v>5.6338304262535457E-3</v>
      </c>
      <c r="CG635">
        <v>346.84250529609199</v>
      </c>
      <c r="CH635">
        <v>302.61523007576625</v>
      </c>
      <c r="CI635">
        <v>2145718.2802936016</v>
      </c>
    </row>
    <row r="636" spans="77:87" x14ac:dyDescent="0.25">
      <c r="BY636" t="s">
        <v>5366</v>
      </c>
      <c r="BZ636" t="s">
        <v>2470</v>
      </c>
      <c r="CA636" t="s">
        <v>2471</v>
      </c>
      <c r="CB636">
        <v>2417148.94704181</v>
      </c>
      <c r="CC636">
        <v>5.6599403908247597E-4</v>
      </c>
      <c r="CD636">
        <v>496</v>
      </c>
      <c r="CE636">
        <v>0.33881866115349502</v>
      </c>
      <c r="CF636">
        <v>4.9382187518291342E-4</v>
      </c>
      <c r="CG636">
        <v>18424.774651998701</v>
      </c>
      <c r="CH636">
        <v>16075.357937023748</v>
      </c>
      <c r="CI636">
        <v>2108928.6162087219</v>
      </c>
    </row>
    <row r="637" spans="77:87" x14ac:dyDescent="0.25">
      <c r="BY637" t="s">
        <v>6066</v>
      </c>
      <c r="BZ637" t="s">
        <v>3113</v>
      </c>
      <c r="CA637" t="s">
        <v>6067</v>
      </c>
      <c r="CB637">
        <v>2418983.7243107101</v>
      </c>
      <c r="CC637">
        <v>3.2367644638490599E-3</v>
      </c>
      <c r="CD637">
        <v>497</v>
      </c>
      <c r="CE637">
        <v>4.6107437147737302</v>
      </c>
      <c r="CF637">
        <v>2.8240316800058124E-3</v>
      </c>
      <c r="CG637">
        <v>1586.9894295461199</v>
      </c>
      <c r="CH637">
        <v>1384.6260594269768</v>
      </c>
      <c r="CI637">
        <v>2110529.4336889554</v>
      </c>
    </row>
    <row r="638" spans="77:87" x14ac:dyDescent="0.25">
      <c r="BY638" t="s">
        <v>4848</v>
      </c>
      <c r="BZ638" t="s">
        <v>2180</v>
      </c>
      <c r="CA638" t="s">
        <v>2181</v>
      </c>
      <c r="CB638">
        <v>2410919.4633699302</v>
      </c>
      <c r="CC638">
        <v>1.20545973174524E-4</v>
      </c>
      <c r="CD638">
        <v>498</v>
      </c>
      <c r="CE638">
        <v>-4.68283818576933</v>
      </c>
      <c r="CF638">
        <v>1.051746739511478E-4</v>
      </c>
      <c r="CG638">
        <v>3012.14310406504</v>
      </c>
      <c r="CH638">
        <v>2628.0526882932918</v>
      </c>
      <c r="CI638">
        <v>2103493.478917778</v>
      </c>
    </row>
    <row r="639" spans="77:87" x14ac:dyDescent="0.25">
      <c r="BY639" t="s">
        <v>3809</v>
      </c>
      <c r="BZ639" t="s">
        <v>3810</v>
      </c>
      <c r="CA639" t="s">
        <v>343</v>
      </c>
      <c r="CB639">
        <v>2390877.9123793999</v>
      </c>
      <c r="CC639">
        <v>1.4582674138383001E-3</v>
      </c>
      <c r="CD639">
        <v>499</v>
      </c>
      <c r="CE639">
        <v>-0.18749803099575901</v>
      </c>
      <c r="CF639">
        <v>1.2723179028301236E-3</v>
      </c>
      <c r="CG639">
        <v>6328.9726865174098</v>
      </c>
      <c r="CH639">
        <v>5521.9400633688319</v>
      </c>
      <c r="CI639">
        <v>2086007.5062602542</v>
      </c>
    </row>
    <row r="640" spans="77:87" x14ac:dyDescent="0.25">
      <c r="BY640" t="s">
        <v>5266</v>
      </c>
      <c r="BZ640" t="s">
        <v>5266</v>
      </c>
      <c r="CA640" t="s">
        <v>5267</v>
      </c>
      <c r="CB640">
        <v>2389328.3461535</v>
      </c>
      <c r="CC640">
        <v>8.6332322263830297E-3</v>
      </c>
      <c r="CD640">
        <v>500</v>
      </c>
      <c r="CE640">
        <v>12.615584392117</v>
      </c>
      <c r="CF640">
        <v>7.5323742522680282E-3</v>
      </c>
      <c r="CG640">
        <v>12659.576107725799</v>
      </c>
      <c r="CH640">
        <v>11045.302919925258</v>
      </c>
      <c r="CI640">
        <v>2084655.5314220837</v>
      </c>
    </row>
    <row r="641" spans="77:87" x14ac:dyDescent="0.25">
      <c r="BY641" t="s">
        <v>3916</v>
      </c>
      <c r="BZ641" t="s">
        <v>2733</v>
      </c>
      <c r="CA641" t="s">
        <v>2734</v>
      </c>
      <c r="CB641">
        <v>2383258.76136288</v>
      </c>
      <c r="CC641">
        <v>0.117625765107865</v>
      </c>
      <c r="CD641">
        <v>501</v>
      </c>
      <c r="CE641">
        <v>0.362826282126399</v>
      </c>
      <c r="CF641">
        <v>0.10262683329590075</v>
      </c>
      <c r="CG641">
        <v>1355.3644547879801</v>
      </c>
      <c r="CH641">
        <v>1182.5365117001461</v>
      </c>
      <c r="CI641">
        <v>2079359.9036664548</v>
      </c>
    </row>
    <row r="642" spans="77:87" x14ac:dyDescent="0.25">
      <c r="BY642" t="s">
        <v>5822</v>
      </c>
      <c r="BZ642" t="s">
        <v>5823</v>
      </c>
      <c r="CA642" t="s">
        <v>3491</v>
      </c>
      <c r="CB642">
        <v>2385237.48401079</v>
      </c>
      <c r="CC642">
        <v>1.15570805312306E-2</v>
      </c>
      <c r="CD642">
        <v>502</v>
      </c>
      <c r="CE642">
        <v>0</v>
      </c>
      <c r="CF642">
        <v>1.0083390964371266E-2</v>
      </c>
      <c r="CG642">
        <v>0</v>
      </c>
      <c r="CH642">
        <v>0</v>
      </c>
      <c r="CI642">
        <v>2081086.3114746392</v>
      </c>
    </row>
    <row r="643" spans="77:87" x14ac:dyDescent="0.25">
      <c r="BY643" t="s">
        <v>4442</v>
      </c>
      <c r="BZ643" t="s">
        <v>2194</v>
      </c>
      <c r="CA643" t="s">
        <v>2195</v>
      </c>
      <c r="CB643">
        <v>2327851.1215384798</v>
      </c>
      <c r="CC643">
        <v>5.8041038574638298E-2</v>
      </c>
      <c r="CD643">
        <v>503</v>
      </c>
      <c r="CE643">
        <v>-3.4275108535748502</v>
      </c>
      <c r="CF643">
        <v>5.0639993581831896E-2</v>
      </c>
      <c r="CG643">
        <v>1172603.1051361901</v>
      </c>
      <c r="CH643">
        <v>1023079.7927878544</v>
      </c>
      <c r="CI643">
        <v>2031017.5136266232</v>
      </c>
    </row>
    <row r="644" spans="77:87" x14ac:dyDescent="0.25">
      <c r="BY644" t="s">
        <v>5183</v>
      </c>
      <c r="BZ644" t="s">
        <v>462</v>
      </c>
      <c r="CA644" t="s">
        <v>5184</v>
      </c>
      <c r="CB644">
        <v>2365314.0796867399</v>
      </c>
      <c r="CC644">
        <v>0.236322200404079</v>
      </c>
      <c r="CD644">
        <v>504</v>
      </c>
      <c r="CE644">
        <v>-1.88272256084277</v>
      </c>
      <c r="CF644">
        <v>0.20618781134175337</v>
      </c>
      <c r="CG644">
        <v>587.64625288376999</v>
      </c>
      <c r="CH644">
        <v>512.71312859354919</v>
      </c>
      <c r="CI644">
        <v>2063703.420129566</v>
      </c>
    </row>
    <row r="645" spans="77:87" x14ac:dyDescent="0.25">
      <c r="BY645" t="s">
        <v>4748</v>
      </c>
      <c r="BZ645" t="s">
        <v>2840</v>
      </c>
      <c r="CA645" t="s">
        <v>2841</v>
      </c>
      <c r="CB645">
        <v>2360232.2327511501</v>
      </c>
      <c r="CC645">
        <v>4.4956804433355198E-4</v>
      </c>
      <c r="CD645">
        <v>505</v>
      </c>
      <c r="CE645">
        <v>5.5939712618429498</v>
      </c>
      <c r="CF645">
        <v>3.9224182472840361E-4</v>
      </c>
      <c r="CG645">
        <v>151053.40396727601</v>
      </c>
      <c r="CH645">
        <v>131791.98021379285</v>
      </c>
      <c r="CI645">
        <v>2059269.579824121</v>
      </c>
    </row>
    <row r="646" spans="77:87" x14ac:dyDescent="0.25">
      <c r="BY646" t="s">
        <v>4090</v>
      </c>
      <c r="BZ646" t="s">
        <v>2519</v>
      </c>
      <c r="CA646" t="s">
        <v>2520</v>
      </c>
      <c r="CB646">
        <v>2365917.92262966</v>
      </c>
      <c r="CC646">
        <v>2.9500706483882198E-3</v>
      </c>
      <c r="CD646">
        <v>506</v>
      </c>
      <c r="CE646">
        <v>0.633527687547637</v>
      </c>
      <c r="CF646">
        <v>2.5738953397296455E-3</v>
      </c>
      <c r="CG646">
        <v>1002433.57249648</v>
      </c>
      <c r="CH646">
        <v>874609.25793316425</v>
      </c>
      <c r="CI646">
        <v>2064230.2646434626</v>
      </c>
    </row>
    <row r="647" spans="77:87" x14ac:dyDescent="0.25">
      <c r="BY647" t="s">
        <v>4313</v>
      </c>
      <c r="BZ647" t="s">
        <v>2177</v>
      </c>
      <c r="CA647" t="s">
        <v>2178</v>
      </c>
      <c r="CB647">
        <v>2337400.5906265802</v>
      </c>
      <c r="CC647">
        <v>4.6749137781886803E-3</v>
      </c>
      <c r="CD647">
        <v>507</v>
      </c>
      <c r="CE647">
        <v>-0.145440881815425</v>
      </c>
      <c r="CF647">
        <v>4.0787968226767305E-3</v>
      </c>
      <c r="CG647">
        <v>87005.093580972694</v>
      </c>
      <c r="CH647">
        <v>75910.726078088584</v>
      </c>
      <c r="CI647">
        <v>2039349.2917134233</v>
      </c>
    </row>
    <row r="648" spans="77:87" x14ac:dyDescent="0.25">
      <c r="BY648" t="s">
        <v>4686</v>
      </c>
      <c r="BZ648" t="s">
        <v>2555</v>
      </c>
      <c r="CA648" t="s">
        <v>2556</v>
      </c>
      <c r="CB648">
        <v>2331244.7776130298</v>
      </c>
      <c r="CC648">
        <v>1.96832620848706E-2</v>
      </c>
      <c r="CD648">
        <v>508</v>
      </c>
      <c r="CE648">
        <v>-21.379511308176902</v>
      </c>
      <c r="CF648">
        <v>1.7173370603380419E-2</v>
      </c>
      <c r="CG648">
        <v>724.03954116468799</v>
      </c>
      <c r="CH648">
        <v>631.71436311261425</v>
      </c>
      <c r="CI648">
        <v>2033978.4310404828</v>
      </c>
    </row>
    <row r="649" spans="77:87" x14ac:dyDescent="0.25">
      <c r="BY649" t="s">
        <v>4944</v>
      </c>
      <c r="BZ649" t="s">
        <v>4945</v>
      </c>
      <c r="CA649" t="s">
        <v>4946</v>
      </c>
      <c r="CB649">
        <v>2320961.6327108201</v>
      </c>
      <c r="CC649">
        <v>2.5808180748657099E-3</v>
      </c>
      <c r="CD649">
        <v>509</v>
      </c>
      <c r="CE649">
        <v>-0.12199396324942</v>
      </c>
      <c r="CF649">
        <v>2.2517276388672848E-3</v>
      </c>
      <c r="CG649">
        <v>43.8730050997316</v>
      </c>
      <c r="CH649">
        <v>38.278582727444444</v>
      </c>
      <c r="CI649">
        <v>2025006.5310773335</v>
      </c>
    </row>
    <row r="650" spans="77:87" x14ac:dyDescent="0.25">
      <c r="BY650" t="s">
        <v>4388</v>
      </c>
      <c r="BZ650" t="s">
        <v>4389</v>
      </c>
      <c r="CA650" t="s">
        <v>2518</v>
      </c>
      <c r="CB650">
        <v>2311948.1145137302</v>
      </c>
      <c r="CC650">
        <v>7.4523871751116105E-2</v>
      </c>
      <c r="CD650">
        <v>510</v>
      </c>
      <c r="CE650">
        <v>-1.6041072008561901</v>
      </c>
      <c r="CF650">
        <v>6.502103476864432E-2</v>
      </c>
      <c r="CG650">
        <v>1647.39697391292</v>
      </c>
      <c r="CH650">
        <v>1437.3307961813887</v>
      </c>
      <c r="CI650">
        <v>2017142.3626396274</v>
      </c>
    </row>
    <row r="651" spans="77:87" x14ac:dyDescent="0.25">
      <c r="BY651" t="s">
        <v>5265</v>
      </c>
      <c r="BZ651" t="s">
        <v>276</v>
      </c>
      <c r="CA651" t="s">
        <v>277</v>
      </c>
      <c r="CB651">
        <v>2301105.2267659502</v>
      </c>
      <c r="CC651">
        <v>1.53635966949596E-2</v>
      </c>
      <c r="CD651">
        <v>511</v>
      </c>
      <c r="CE651">
        <v>0.465345496310685</v>
      </c>
      <c r="CF651">
        <v>1.3404523025998528E-2</v>
      </c>
      <c r="CG651">
        <v>21012.186551521001</v>
      </c>
      <c r="CH651">
        <v>18332.838595590361</v>
      </c>
      <c r="CI651">
        <v>2007682.0948801178</v>
      </c>
    </row>
    <row r="652" spans="77:87" x14ac:dyDescent="0.25">
      <c r="BY652" t="s">
        <v>4475</v>
      </c>
      <c r="BZ652" t="s">
        <v>2236</v>
      </c>
      <c r="CA652" t="s">
        <v>2237</v>
      </c>
      <c r="CB652">
        <v>2347029.8585112402</v>
      </c>
      <c r="CC652">
        <v>3.48993088359094E-3</v>
      </c>
      <c r="CD652">
        <v>512</v>
      </c>
      <c r="CE652">
        <v>2.0291494712837799</v>
      </c>
      <c r="CF652">
        <v>3.0449158369007263E-3</v>
      </c>
      <c r="CG652">
        <v>106801.74168163</v>
      </c>
      <c r="CH652">
        <v>93183.024392838677</v>
      </c>
      <c r="CI652">
        <v>2047750.6931330389</v>
      </c>
    </row>
    <row r="653" spans="77:87" x14ac:dyDescent="0.25">
      <c r="BY653" t="s">
        <v>3957</v>
      </c>
      <c r="BZ653" t="s">
        <v>3958</v>
      </c>
      <c r="CA653" t="s">
        <v>1377</v>
      </c>
      <c r="CB653">
        <v>2293885.8215446798</v>
      </c>
      <c r="CC653">
        <v>1.7565666120547298E-2</v>
      </c>
      <c r="CD653">
        <v>513</v>
      </c>
      <c r="CE653">
        <v>-51.759208591424702</v>
      </c>
      <c r="CF653">
        <v>1.5325797770851838E-2</v>
      </c>
      <c r="CG653">
        <v>11222.191921653201</v>
      </c>
      <c r="CH653">
        <v>9791.2053409555192</v>
      </c>
      <c r="CI653">
        <v>2001383.2648962324</v>
      </c>
    </row>
    <row r="654" spans="77:87" x14ac:dyDescent="0.25">
      <c r="BY654" t="s">
        <v>6440</v>
      </c>
      <c r="BZ654" t="s">
        <v>3010</v>
      </c>
      <c r="CA654" t="s">
        <v>3011</v>
      </c>
      <c r="CB654">
        <v>2296177.0436966699</v>
      </c>
      <c r="CC654">
        <v>2.5903467909206101E-3</v>
      </c>
      <c r="CD654">
        <v>514</v>
      </c>
      <c r="CE654">
        <v>-4.9388539677624399</v>
      </c>
      <c r="CF654">
        <v>2.2600413102231605E-3</v>
      </c>
      <c r="CG654">
        <v>2616.9471518810601</v>
      </c>
      <c r="CH654">
        <v>2283.2497527561</v>
      </c>
      <c r="CI654">
        <v>2003382.3241467336</v>
      </c>
    </row>
    <row r="655" spans="77:87" x14ac:dyDescent="0.25">
      <c r="BY655" t="s">
        <v>4598</v>
      </c>
      <c r="BZ655" t="s">
        <v>2069</v>
      </c>
      <c r="CA655" t="s">
        <v>2070</v>
      </c>
      <c r="CB655">
        <v>2268970.8736573099</v>
      </c>
      <c r="CC655">
        <v>2.6880609996106902E-2</v>
      </c>
      <c r="CD655">
        <v>515</v>
      </c>
      <c r="CE655">
        <v>8.5031969814501096</v>
      </c>
      <c r="CF655">
        <v>2.3452955893063336E-2</v>
      </c>
      <c r="CG655">
        <v>28068.994117296999</v>
      </c>
      <c r="CH655">
        <v>24489.804401424</v>
      </c>
      <c r="CI655">
        <v>1979645.3216737728</v>
      </c>
    </row>
    <row r="656" spans="77:87" x14ac:dyDescent="0.25">
      <c r="BY656" t="s">
        <v>1473</v>
      </c>
      <c r="BZ656" t="s">
        <v>234</v>
      </c>
      <c r="CA656" t="s">
        <v>235</v>
      </c>
      <c r="CB656">
        <v>2269562.21366444</v>
      </c>
      <c r="CC656">
        <v>0.10727933116590301</v>
      </c>
      <c r="CD656">
        <v>516</v>
      </c>
      <c r="CE656">
        <v>-0.87894941786881298</v>
      </c>
      <c r="CF656">
        <v>9.35997145316141E-2</v>
      </c>
      <c r="CG656">
        <v>31182.5671153318</v>
      </c>
      <c r="CH656">
        <v>27206.353252187393</v>
      </c>
      <c r="CI656">
        <v>1980161.2575512335</v>
      </c>
    </row>
    <row r="657" spans="77:87" x14ac:dyDescent="0.25">
      <c r="BY657" t="s">
        <v>3973</v>
      </c>
      <c r="BZ657" t="s">
        <v>3974</v>
      </c>
      <c r="CA657" t="s">
        <v>3975</v>
      </c>
      <c r="CB657">
        <v>2272394.0330581199</v>
      </c>
      <c r="CC657">
        <v>2.98535793467413E-2</v>
      </c>
      <c r="CD657">
        <v>517</v>
      </c>
      <c r="CE657">
        <v>14.216263712320099</v>
      </c>
      <c r="CF657">
        <v>2.6046830029920944E-2</v>
      </c>
      <c r="CG657">
        <v>62730.671046914496</v>
      </c>
      <c r="CH657">
        <v>54731.63225903827</v>
      </c>
      <c r="CI657">
        <v>1982631.9803267478</v>
      </c>
    </row>
    <row r="658" spans="77:87" x14ac:dyDescent="0.25">
      <c r="BY658" t="s">
        <v>4103</v>
      </c>
      <c r="BZ658" t="s">
        <v>205</v>
      </c>
      <c r="CA658" t="s">
        <v>206</v>
      </c>
      <c r="CB658">
        <v>2253261.0526588899</v>
      </c>
      <c r="CC658">
        <v>0.13069484971277801</v>
      </c>
      <c r="CD658">
        <v>518</v>
      </c>
      <c r="CE658">
        <v>2.0054091467389101</v>
      </c>
      <c r="CF658">
        <v>0.11402942664650288</v>
      </c>
      <c r="CG658">
        <v>907.15507487137404</v>
      </c>
      <c r="CH658">
        <v>791.48010265422602</v>
      </c>
      <c r="CI658">
        <v>1965938.7227901451</v>
      </c>
    </row>
    <row r="659" spans="77:87" x14ac:dyDescent="0.25">
      <c r="BY659" t="s">
        <v>4213</v>
      </c>
      <c r="BZ659" t="s">
        <v>1619</v>
      </c>
      <c r="CA659" t="s">
        <v>1620</v>
      </c>
      <c r="CB659">
        <v>2249001.8921995801</v>
      </c>
      <c r="CC659">
        <v>1.4993345947997201E-3</v>
      </c>
      <c r="CD659">
        <v>519</v>
      </c>
      <c r="CE659">
        <v>7.4521056587948206E-2</v>
      </c>
      <c r="CF659">
        <v>1.3081484432784292E-3</v>
      </c>
      <c r="CG659">
        <v>227743.90624866099</v>
      </c>
      <c r="CH659">
        <v>198703.36978726933</v>
      </c>
      <c r="CI659">
        <v>1962222.6649176439</v>
      </c>
    </row>
    <row r="660" spans="77:87" x14ac:dyDescent="0.25">
      <c r="BY660" t="s">
        <v>5682</v>
      </c>
      <c r="BZ660" t="s">
        <v>2434</v>
      </c>
      <c r="CA660" t="s">
        <v>2435</v>
      </c>
      <c r="CB660">
        <v>2242951.3417076101</v>
      </c>
      <c r="CC660">
        <v>1.1160763634514E-3</v>
      </c>
      <c r="CD660">
        <v>520</v>
      </c>
      <c r="CE660">
        <v>-0.35340587748997299</v>
      </c>
      <c r="CF660">
        <v>9.7376100204225858E-4</v>
      </c>
      <c r="CG660">
        <v>16107.937257852</v>
      </c>
      <c r="CH660">
        <v>14053.949746354267</v>
      </c>
      <c r="CI660">
        <v>1956943.6443211068</v>
      </c>
    </row>
    <row r="661" spans="77:87" x14ac:dyDescent="0.25">
      <c r="BY661" t="s">
        <v>5357</v>
      </c>
      <c r="BZ661" t="s">
        <v>869</v>
      </c>
      <c r="CA661" t="s">
        <v>870</v>
      </c>
      <c r="CB661">
        <v>2212877.7750538201</v>
      </c>
      <c r="CC661">
        <v>0.60672602290349298</v>
      </c>
      <c r="CD661">
        <v>521</v>
      </c>
      <c r="CE661">
        <v>9.1271027130418005</v>
      </c>
      <c r="CF661">
        <v>0.52935996081897718</v>
      </c>
      <c r="CG661">
        <v>41090.710732888903</v>
      </c>
      <c r="CH661">
        <v>35851.069844495323</v>
      </c>
      <c r="CI661">
        <v>1930704.8784456083</v>
      </c>
    </row>
    <row r="662" spans="77:87" x14ac:dyDescent="0.25">
      <c r="BY662" t="s">
        <v>4309</v>
      </c>
      <c r="BZ662" t="s">
        <v>251</v>
      </c>
      <c r="CA662" t="s">
        <v>252</v>
      </c>
      <c r="CB662">
        <v>2196645.9445749801</v>
      </c>
      <c r="CC662">
        <v>0.60717062176820402</v>
      </c>
      <c r="CD662">
        <v>522</v>
      </c>
      <c r="CE662">
        <v>-0.42164106658547101</v>
      </c>
      <c r="CF662">
        <v>0.52974786710405353</v>
      </c>
      <c r="CG662">
        <v>3697.25329384209</v>
      </c>
      <c r="CH662">
        <v>3225.8017373311113</v>
      </c>
      <c r="CI662">
        <v>1916542.833598447</v>
      </c>
    </row>
    <row r="663" spans="77:87" x14ac:dyDescent="0.25">
      <c r="BY663" t="s">
        <v>3935</v>
      </c>
      <c r="BZ663" t="s">
        <v>2225</v>
      </c>
      <c r="CA663" t="s">
        <v>2226</v>
      </c>
      <c r="CB663">
        <v>2219229.0700213499</v>
      </c>
      <c r="CC663">
        <v>1.43504079673196E-3</v>
      </c>
      <c r="CD663">
        <v>523</v>
      </c>
      <c r="CE663">
        <v>0.390463914994439</v>
      </c>
      <c r="CF663">
        <v>1.2520530045774813E-3</v>
      </c>
      <c r="CG663">
        <v>52237.339649163398</v>
      </c>
      <c r="CH663">
        <v>45576.34752114</v>
      </c>
      <c r="CI663">
        <v>1936246.2943866486</v>
      </c>
    </row>
    <row r="664" spans="77:87" x14ac:dyDescent="0.25">
      <c r="BY664" t="s">
        <v>5116</v>
      </c>
      <c r="BZ664" t="s">
        <v>2838</v>
      </c>
      <c r="CA664" t="s">
        <v>2839</v>
      </c>
      <c r="CB664">
        <v>2191084.9494116199</v>
      </c>
      <c r="CC664">
        <v>4.4241289331763802E-3</v>
      </c>
      <c r="CD664">
        <v>524</v>
      </c>
      <c r="CE664">
        <v>2.44326389685913</v>
      </c>
      <c r="CF664">
        <v>3.8599905563913291E-3</v>
      </c>
      <c r="CG664">
        <v>99935.964956866897</v>
      </c>
      <c r="CH664">
        <v>87192.730321357012</v>
      </c>
      <c r="CI664">
        <v>1911690.9431723475</v>
      </c>
    </row>
    <row r="665" spans="77:87" x14ac:dyDescent="0.25">
      <c r="BY665" t="s">
        <v>3732</v>
      </c>
      <c r="BZ665" t="s">
        <v>214</v>
      </c>
      <c r="CA665" t="s">
        <v>215</v>
      </c>
      <c r="CB665">
        <v>2189342.53675341</v>
      </c>
      <c r="CC665">
        <v>0.102275957843982</v>
      </c>
      <c r="CD665">
        <v>525</v>
      </c>
      <c r="CE665">
        <v>-2.6755760029529201</v>
      </c>
      <c r="CF665">
        <v>8.9234341355464514E-2</v>
      </c>
      <c r="CG665">
        <v>4425.8597319739401</v>
      </c>
      <c r="CH665">
        <v>3861.500654111017</v>
      </c>
      <c r="CI665">
        <v>1910170.7125218366</v>
      </c>
    </row>
    <row r="666" spans="77:87" x14ac:dyDescent="0.25">
      <c r="BY666" t="s">
        <v>5354</v>
      </c>
      <c r="BZ666" t="s">
        <v>2818</v>
      </c>
      <c r="CA666" t="s">
        <v>2819</v>
      </c>
      <c r="CB666">
        <v>2188036.51227189</v>
      </c>
      <c r="CC666">
        <v>1.15524599036428E-3</v>
      </c>
      <c r="CD666">
        <v>526</v>
      </c>
      <c r="CE666">
        <v>0.85534121361433402</v>
      </c>
      <c r="CF666">
        <v>1.0079359531489696E-3</v>
      </c>
      <c r="CG666">
        <v>155905.64169680001</v>
      </c>
      <c r="CH666">
        <v>136025.48970147432</v>
      </c>
      <c r="CI666">
        <v>1909031.2244460532</v>
      </c>
    </row>
    <row r="667" spans="77:87" x14ac:dyDescent="0.25">
      <c r="BY667" t="s">
        <v>5072</v>
      </c>
      <c r="BZ667" t="s">
        <v>5073</v>
      </c>
      <c r="CA667" t="s">
        <v>5074</v>
      </c>
      <c r="CB667">
        <v>2153419.1661519501</v>
      </c>
      <c r="CC667">
        <v>3.4759268540632497E-5</v>
      </c>
      <c r="CD667">
        <v>527</v>
      </c>
      <c r="CE667">
        <v>0.837748079607334</v>
      </c>
      <c r="CF667">
        <v>3.0326975171942299E-5</v>
      </c>
      <c r="CG667">
        <v>7576.1516871034901</v>
      </c>
      <c r="CH667">
        <v>6610.0862808741786</v>
      </c>
      <c r="CI667">
        <v>1878828.0745992514</v>
      </c>
    </row>
    <row r="668" spans="77:87" x14ac:dyDescent="0.25">
      <c r="BY668" t="s">
        <v>4687</v>
      </c>
      <c r="BZ668" t="s">
        <v>1936</v>
      </c>
      <c r="CA668" t="s">
        <v>1937</v>
      </c>
      <c r="CB668">
        <v>2152328.8376397002</v>
      </c>
      <c r="CC668">
        <v>1.45888715724576E-2</v>
      </c>
      <c r="CD668">
        <v>528</v>
      </c>
      <c r="CE668">
        <v>-1.7284754736869099</v>
      </c>
      <c r="CF668">
        <v>1.2728586202767248E-2</v>
      </c>
      <c r="CG668">
        <v>35466.894767480502</v>
      </c>
      <c r="CH668">
        <v>30944.36914810001</v>
      </c>
      <c r="CI668">
        <v>1877876.7782369123</v>
      </c>
    </row>
    <row r="669" spans="77:87" x14ac:dyDescent="0.25">
      <c r="BY669" t="s">
        <v>3773</v>
      </c>
      <c r="BZ669" t="s">
        <v>1144</v>
      </c>
      <c r="CA669" t="s">
        <v>1145</v>
      </c>
      <c r="CB669">
        <v>2149484.2196323299</v>
      </c>
      <c r="CC669">
        <v>0.13389910894323201</v>
      </c>
      <c r="CD669">
        <v>529</v>
      </c>
      <c r="CE669">
        <v>-0.92009528400821705</v>
      </c>
      <c r="CF669">
        <v>0.11682509796544478</v>
      </c>
      <c r="CG669">
        <v>0</v>
      </c>
      <c r="CH669">
        <v>0</v>
      </c>
      <c r="CI669">
        <v>1875394.8888501339</v>
      </c>
    </row>
    <row r="670" spans="77:87" x14ac:dyDescent="0.25">
      <c r="BY670" t="s">
        <v>3897</v>
      </c>
      <c r="BZ670" t="s">
        <v>3898</v>
      </c>
      <c r="CA670" t="s">
        <v>3899</v>
      </c>
      <c r="CB670">
        <v>2141945.59252004</v>
      </c>
      <c r="CC670">
        <v>9.5197581889779493E-3</v>
      </c>
      <c r="CD670">
        <v>530</v>
      </c>
      <c r="CE670">
        <v>5.8304511441948899</v>
      </c>
      <c r="CF670">
        <v>8.3058557432686194E-3</v>
      </c>
      <c r="CG670">
        <v>24588.112533276701</v>
      </c>
      <c r="CH670">
        <v>21452.783951708465</v>
      </c>
      <c r="CI670">
        <v>1868817.5422354406</v>
      </c>
    </row>
    <row r="671" spans="77:87" x14ac:dyDescent="0.25">
      <c r="BY671" t="s">
        <v>212</v>
      </c>
      <c r="BZ671" t="s">
        <v>212</v>
      </c>
      <c r="CA671" t="s">
        <v>213</v>
      </c>
      <c r="CB671">
        <v>2138186.1967078601</v>
      </c>
      <c r="CC671">
        <v>0.26244075718020998</v>
      </c>
      <c r="CD671">
        <v>531</v>
      </c>
      <c r="CE671">
        <v>0.231934297363355</v>
      </c>
      <c r="CF671">
        <v>0.22897588646913281</v>
      </c>
      <c r="CG671">
        <v>55.9838035681748</v>
      </c>
      <c r="CH671">
        <v>48.845084839982583</v>
      </c>
      <c r="CI671">
        <v>1865537.522020855</v>
      </c>
    </row>
    <row r="672" spans="77:87" x14ac:dyDescent="0.25">
      <c r="BY672" t="s">
        <v>5731</v>
      </c>
      <c r="BZ672" t="s">
        <v>2073</v>
      </c>
      <c r="CA672" t="s">
        <v>2074</v>
      </c>
      <c r="CB672">
        <v>2133235.4040177502</v>
      </c>
      <c r="CC672">
        <v>9.3847687947547502E-4</v>
      </c>
      <c r="CD672">
        <v>532</v>
      </c>
      <c r="CE672">
        <v>4.7134041320051896</v>
      </c>
      <c r="CF672">
        <v>8.1880793866603971E-4</v>
      </c>
      <c r="CG672">
        <v>2846.59151321527</v>
      </c>
      <c r="CH672">
        <v>2483.6112429991394</v>
      </c>
      <c r="CI672">
        <v>1861218.0247098317</v>
      </c>
    </row>
    <row r="673" spans="77:87" x14ac:dyDescent="0.25">
      <c r="BY673" t="s">
        <v>5967</v>
      </c>
      <c r="BZ673" t="s">
        <v>2207</v>
      </c>
      <c r="CA673" t="s">
        <v>2208</v>
      </c>
      <c r="CB673">
        <v>2124873.9804191501</v>
      </c>
      <c r="CC673">
        <v>0.30361335409250001</v>
      </c>
      <c r="CD673">
        <v>533</v>
      </c>
      <c r="CE673">
        <v>8.9154908174214196</v>
      </c>
      <c r="CF673">
        <v>0.26489840085874911</v>
      </c>
      <c r="CG673">
        <v>6988.5449315717997</v>
      </c>
      <c r="CH673">
        <v>6097.4076131673564</v>
      </c>
      <c r="CI673">
        <v>1853922.7996799834</v>
      </c>
    </row>
    <row r="674" spans="77:87" x14ac:dyDescent="0.25">
      <c r="BY674" t="s">
        <v>4413</v>
      </c>
      <c r="BZ674" t="s">
        <v>135</v>
      </c>
      <c r="CA674" t="s">
        <v>136</v>
      </c>
      <c r="CB674">
        <v>2119565.9948264798</v>
      </c>
      <c r="CC674">
        <v>2.1452790330386902E-3</v>
      </c>
      <c r="CD674">
        <v>534</v>
      </c>
      <c r="CE674">
        <v>20.5092222619752</v>
      </c>
      <c r="CF674">
        <v>1.8717259224197956E-3</v>
      </c>
      <c r="CG674">
        <v>3165.2885747270898</v>
      </c>
      <c r="CH674">
        <v>2761.6699674093411</v>
      </c>
      <c r="CI674">
        <v>1849291.656562177</v>
      </c>
    </row>
    <row r="675" spans="77:87" x14ac:dyDescent="0.25">
      <c r="BY675" t="s">
        <v>4859</v>
      </c>
      <c r="BZ675" t="s">
        <v>4860</v>
      </c>
      <c r="CA675" t="s">
        <v>2389</v>
      </c>
      <c r="CB675">
        <v>2104411.8652767502</v>
      </c>
      <c r="CC675">
        <v>3.4919556272723601E-3</v>
      </c>
      <c r="CD675">
        <v>535</v>
      </c>
      <c r="CE675">
        <v>2.9347146142776199</v>
      </c>
      <c r="CF675">
        <v>3.0466823974163539E-3</v>
      </c>
      <c r="CG675">
        <v>19606.678967051499</v>
      </c>
      <c r="CH675">
        <v>17106.552905246903</v>
      </c>
      <c r="CI675">
        <v>1836069.8906878515</v>
      </c>
    </row>
    <row r="676" spans="77:87" x14ac:dyDescent="0.25">
      <c r="BY676" t="s">
        <v>3792</v>
      </c>
      <c r="BZ676" t="s">
        <v>298</v>
      </c>
      <c r="CA676" t="s">
        <v>299</v>
      </c>
      <c r="CB676">
        <v>2093802.3674975999</v>
      </c>
      <c r="CC676">
        <v>6.6472461720150006E-2</v>
      </c>
      <c r="CD676">
        <v>536</v>
      </c>
      <c r="CE676">
        <v>-0.25596602177866001</v>
      </c>
      <c r="CF676">
        <v>5.7996292236366827E-2</v>
      </c>
      <c r="CG676">
        <v>6583.3346409037704</v>
      </c>
      <c r="CH676">
        <v>5743.8673075035695</v>
      </c>
      <c r="CI676">
        <v>1826813.2524085119</v>
      </c>
    </row>
    <row r="677" spans="77:87" x14ac:dyDescent="0.25">
      <c r="BY677" t="s">
        <v>2423</v>
      </c>
      <c r="BZ677" t="s">
        <v>2423</v>
      </c>
      <c r="CA677" t="s">
        <v>2424</v>
      </c>
      <c r="CB677">
        <v>2085928.4678899399</v>
      </c>
      <c r="CC677">
        <v>2.9799720204028001E-3</v>
      </c>
      <c r="CD677">
        <v>537</v>
      </c>
      <c r="CE677">
        <v>3.2622122567442302</v>
      </c>
      <c r="CF677">
        <v>2.5999838681931586E-3</v>
      </c>
      <c r="CG677">
        <v>63859.540592183497</v>
      </c>
      <c r="CH677">
        <v>55716.55513311184</v>
      </c>
      <c r="CI677">
        <v>1819943.385235423</v>
      </c>
    </row>
    <row r="678" spans="77:87" x14ac:dyDescent="0.25">
      <c r="BY678" t="s">
        <v>4977</v>
      </c>
      <c r="BZ678" t="s">
        <v>4978</v>
      </c>
      <c r="CA678" t="s">
        <v>471</v>
      </c>
      <c r="CB678">
        <v>2071113.08283478</v>
      </c>
      <c r="CC678">
        <v>6.1499979488676394E-5</v>
      </c>
      <c r="CD678">
        <v>538</v>
      </c>
      <c r="CE678">
        <v>-6.4692080771005198</v>
      </c>
      <c r="CF678">
        <v>5.3657871104157338E-5</v>
      </c>
      <c r="CG678">
        <v>28.947749986496</v>
      </c>
      <c r="CH678">
        <v>25.256506594717962</v>
      </c>
      <c r="CI678">
        <v>1807017.1691901868</v>
      </c>
    </row>
    <row r="679" spans="77:87" x14ac:dyDescent="0.25">
      <c r="BY679" t="s">
        <v>4855</v>
      </c>
      <c r="BZ679" t="s">
        <v>1140</v>
      </c>
      <c r="CA679" t="s">
        <v>1141</v>
      </c>
      <c r="CB679">
        <v>2065072.2178430699</v>
      </c>
      <c r="CC679">
        <v>0.10586928417190999</v>
      </c>
      <c r="CD679">
        <v>539</v>
      </c>
      <c r="CE679">
        <v>-0.226962466203605</v>
      </c>
      <c r="CF679">
        <v>9.2369468270013105E-2</v>
      </c>
      <c r="CG679">
        <v>1213095.6537627899</v>
      </c>
      <c r="CH679">
        <v>1058408.974568882</v>
      </c>
      <c r="CI679">
        <v>1801746.5990570297</v>
      </c>
    </row>
    <row r="680" spans="77:87" x14ac:dyDescent="0.25">
      <c r="BY680" t="s">
        <v>2030</v>
      </c>
      <c r="BZ680" t="s">
        <v>2030</v>
      </c>
      <c r="CA680" t="s">
        <v>2029</v>
      </c>
      <c r="CB680">
        <v>2059306.8097213299</v>
      </c>
      <c r="CC680">
        <v>3.1404270215543401E-2</v>
      </c>
      <c r="CD680">
        <v>540</v>
      </c>
      <c r="CE680">
        <v>1.48152926564517</v>
      </c>
      <c r="CF680">
        <v>2.7399786103278614E-2</v>
      </c>
      <c r="CG680">
        <v>143855.01639103601</v>
      </c>
      <c r="CH680">
        <v>125511.48783094951</v>
      </c>
      <c r="CI680">
        <v>1796716.3611865251</v>
      </c>
    </row>
    <row r="681" spans="77:87" x14ac:dyDescent="0.25">
      <c r="BY681" t="s">
        <v>4224</v>
      </c>
      <c r="BZ681" t="s">
        <v>2455</v>
      </c>
      <c r="CA681" t="s">
        <v>2456</v>
      </c>
      <c r="CB681">
        <v>2049709.9614395101</v>
      </c>
      <c r="CC681">
        <v>7.9115627900514505E-4</v>
      </c>
      <c r="CD681">
        <v>541</v>
      </c>
      <c r="CE681">
        <v>7.2839675842504795E-2</v>
      </c>
      <c r="CF681">
        <v>6.9027277724408335E-4</v>
      </c>
      <c r="CG681">
        <v>16766.036739338899</v>
      </c>
      <c r="CH681">
        <v>14628.132330558845</v>
      </c>
      <c r="CI681">
        <v>1788343.2454165132</v>
      </c>
    </row>
    <row r="682" spans="77:87" x14ac:dyDescent="0.25">
      <c r="BY682" t="s">
        <v>1462</v>
      </c>
      <c r="BZ682" t="s">
        <v>1462</v>
      </c>
      <c r="CA682" t="s">
        <v>1463</v>
      </c>
      <c r="CB682">
        <v>2048525.39970497</v>
      </c>
      <c r="CC682">
        <v>2.4357226807222199E-3</v>
      </c>
      <c r="CD682">
        <v>542</v>
      </c>
      <c r="CE682">
        <v>-3.3185763066682998</v>
      </c>
      <c r="CF682">
        <v>2.1251339388126079E-3</v>
      </c>
      <c r="CG682">
        <v>1572.7434153337899</v>
      </c>
      <c r="CH682">
        <v>1372.1966114709178</v>
      </c>
      <c r="CI682">
        <v>1787309.7318869913</v>
      </c>
    </row>
    <row r="683" spans="77:87" x14ac:dyDescent="0.25">
      <c r="BY683" t="s">
        <v>5459</v>
      </c>
      <c r="BZ683" t="s">
        <v>5460</v>
      </c>
      <c r="CA683" t="s">
        <v>5461</v>
      </c>
      <c r="CB683">
        <v>2035700.16575682</v>
      </c>
      <c r="CC683">
        <v>9.9925952041013099E-5</v>
      </c>
      <c r="CD683">
        <v>543</v>
      </c>
      <c r="CE683">
        <v>190.01814398817501</v>
      </c>
      <c r="CF683">
        <v>8.7183994192455394E-5</v>
      </c>
      <c r="CG683">
        <v>1.9965225202984801E-4</v>
      </c>
      <c r="CH683">
        <v>1.7419379476451405E-4</v>
      </c>
      <c r="CI683">
        <v>1776119.8948205058</v>
      </c>
    </row>
    <row r="684" spans="77:87" x14ac:dyDescent="0.25">
      <c r="BY684" t="s">
        <v>4435</v>
      </c>
      <c r="BZ684" t="s">
        <v>5218</v>
      </c>
      <c r="CA684" t="s">
        <v>5219</v>
      </c>
      <c r="CB684">
        <v>2033455.94083992</v>
      </c>
      <c r="CC684">
        <v>4.5896759752622101E-3</v>
      </c>
      <c r="CD684">
        <v>544</v>
      </c>
      <c r="CE684">
        <v>-19.790467223387601</v>
      </c>
      <c r="CF684">
        <v>4.0044280329526267E-3</v>
      </c>
      <c r="CG684">
        <v>21569.418918831801</v>
      </c>
      <c r="CH684">
        <v>18819.016034815893</v>
      </c>
      <c r="CI684">
        <v>1774161.8399996592</v>
      </c>
    </row>
    <row r="685" spans="77:87" x14ac:dyDescent="0.25">
      <c r="BY685" t="s">
        <v>4297</v>
      </c>
      <c r="BZ685" t="s">
        <v>2364</v>
      </c>
      <c r="CA685" t="s">
        <v>2365</v>
      </c>
      <c r="CB685">
        <v>2029468.0968544199</v>
      </c>
      <c r="CC685">
        <v>1.63534899021307E-3</v>
      </c>
      <c r="CD685">
        <v>545</v>
      </c>
      <c r="CE685">
        <v>-1.7110945026769</v>
      </c>
      <c r="CF685">
        <v>1.4268190990750413E-3</v>
      </c>
      <c r="CG685">
        <v>28018.504604080099</v>
      </c>
      <c r="CH685">
        <v>24445.753007995441</v>
      </c>
      <c r="CI685">
        <v>1770682.5019521264</v>
      </c>
    </row>
    <row r="686" spans="77:87" x14ac:dyDescent="0.25">
      <c r="BY686" t="s">
        <v>5570</v>
      </c>
      <c r="BZ686" t="s">
        <v>2953</v>
      </c>
      <c r="CA686" t="s">
        <v>5571</v>
      </c>
      <c r="CB686">
        <v>2020716.5656751399</v>
      </c>
      <c r="CC686">
        <v>4.66522884105914E-4</v>
      </c>
      <c r="CD686">
        <v>546</v>
      </c>
      <c r="CE686">
        <v>1.3350283988648599</v>
      </c>
      <c r="CF686">
        <v>4.0703468506203267E-4</v>
      </c>
      <c r="CG686">
        <v>7670.3495434768902</v>
      </c>
      <c r="CH686">
        <v>6692.2725917899816</v>
      </c>
      <c r="CI686">
        <v>1763046.9135196409</v>
      </c>
    </row>
    <row r="687" spans="77:87" x14ac:dyDescent="0.25">
      <c r="BY687" t="s">
        <v>3979</v>
      </c>
      <c r="BZ687" t="s">
        <v>1842</v>
      </c>
      <c r="CA687" t="s">
        <v>1843</v>
      </c>
      <c r="CB687">
        <v>2021247.9261516801</v>
      </c>
      <c r="CC687">
        <v>2.8266574740809102E-4</v>
      </c>
      <c r="CD687">
        <v>547</v>
      </c>
      <c r="CE687">
        <v>0.58248966959624005</v>
      </c>
      <c r="CF687">
        <v>2.4662190729309583E-4</v>
      </c>
      <c r="CG687">
        <v>3479.4674101207902</v>
      </c>
      <c r="CH687">
        <v>3035.7866027866494</v>
      </c>
      <c r="CI687">
        <v>1763510.5180963755</v>
      </c>
    </row>
    <row r="688" spans="77:87" x14ac:dyDescent="0.25">
      <c r="BY688" t="s">
        <v>3497</v>
      </c>
      <c r="BZ688" t="s">
        <v>3497</v>
      </c>
      <c r="CA688" t="s">
        <v>3496</v>
      </c>
      <c r="CB688">
        <v>1991091.33136916</v>
      </c>
      <c r="CC688">
        <v>1.6231714720681999E-3</v>
      </c>
      <c r="CD688">
        <v>548</v>
      </c>
      <c r="CE688">
        <v>-1.0637370692792101</v>
      </c>
      <c r="CF688">
        <v>1.4161943849788962E-3</v>
      </c>
      <c r="CG688">
        <v>31211.453869573201</v>
      </c>
      <c r="CH688">
        <v>27231.556540848458</v>
      </c>
      <c r="CI688">
        <v>1737199.3113409537</v>
      </c>
    </row>
    <row r="689" spans="77:87" x14ac:dyDescent="0.25">
      <c r="BY689" t="s">
        <v>3845</v>
      </c>
      <c r="BZ689" t="s">
        <v>1358</v>
      </c>
      <c r="CA689" t="s">
        <v>1359</v>
      </c>
      <c r="CB689">
        <v>2012051.60670188</v>
      </c>
      <c r="CC689">
        <v>0.12523764455189901</v>
      </c>
      <c r="CD689">
        <v>549</v>
      </c>
      <c r="CE689">
        <v>31.267982158639501</v>
      </c>
      <c r="CF689">
        <v>0.10926809154450821</v>
      </c>
      <c r="CG689">
        <v>626.79004473498401</v>
      </c>
      <c r="CH689">
        <v>546.86553897064755</v>
      </c>
      <c r="CI689">
        <v>1755486.8581248973</v>
      </c>
    </row>
    <row r="690" spans="77:87" x14ac:dyDescent="0.25">
      <c r="BY690" t="s">
        <v>4091</v>
      </c>
      <c r="BZ690" t="s">
        <v>2534</v>
      </c>
      <c r="CA690" t="s">
        <v>2535</v>
      </c>
      <c r="CB690">
        <v>2006409.18330205</v>
      </c>
      <c r="CC690">
        <v>0.218071291215688</v>
      </c>
      <c r="CD690">
        <v>550</v>
      </c>
      <c r="CE690">
        <v>19.970542160929899</v>
      </c>
      <c r="CF690">
        <v>0.19026414858761084</v>
      </c>
      <c r="CG690">
        <v>40858.364396050798</v>
      </c>
      <c r="CH690">
        <v>35648.350918452794</v>
      </c>
      <c r="CI690">
        <v>1750563.9227024734</v>
      </c>
    </row>
    <row r="691" spans="77:87" x14ac:dyDescent="0.25">
      <c r="BY691" t="s">
        <v>1829</v>
      </c>
      <c r="BZ691" t="s">
        <v>7717</v>
      </c>
      <c r="CA691" t="s">
        <v>7718</v>
      </c>
      <c r="CB691">
        <v>1999650.8385247099</v>
      </c>
      <c r="CC691">
        <v>4.8008096138611999E-4</v>
      </c>
      <c r="CD691">
        <v>551</v>
      </c>
      <c r="CE691">
        <v>2.4391428135334499</v>
      </c>
      <c r="CF691">
        <v>4.1886391767593048E-4</v>
      </c>
      <c r="CG691">
        <v>3425.7560080643502</v>
      </c>
      <c r="CH691">
        <v>2988.9241564520339</v>
      </c>
      <c r="CI691">
        <v>1744667.3615010709</v>
      </c>
    </row>
    <row r="692" spans="77:87" x14ac:dyDescent="0.25">
      <c r="BY692" t="s">
        <v>3897</v>
      </c>
      <c r="BZ692" t="s">
        <v>5635</v>
      </c>
      <c r="CA692" t="s">
        <v>5636</v>
      </c>
      <c r="CB692">
        <v>1986505.5380356601</v>
      </c>
      <c r="CC692">
        <v>0.107188112235231</v>
      </c>
      <c r="CD692">
        <v>552</v>
      </c>
      <c r="CE692">
        <v>10.2817065729439</v>
      </c>
      <c r="CF692">
        <v>9.3520127291667809E-2</v>
      </c>
      <c r="CG692">
        <v>2839.9757556688301</v>
      </c>
      <c r="CH692">
        <v>2477.8390871604761</v>
      </c>
      <c r="CI692">
        <v>1733198.2708585816</v>
      </c>
    </row>
    <row r="693" spans="77:87" x14ac:dyDescent="0.25">
      <c r="BY693" t="s">
        <v>3782</v>
      </c>
      <c r="BZ693" t="s">
        <v>3783</v>
      </c>
      <c r="CA693" t="s">
        <v>3784</v>
      </c>
      <c r="CB693">
        <v>1975397.0422917199</v>
      </c>
      <c r="CC693">
        <v>0.27678525261606901</v>
      </c>
      <c r="CD693">
        <v>553</v>
      </c>
      <c r="CE693">
        <v>3.4605485912216301</v>
      </c>
      <c r="CF693">
        <v>0.24149125791398371</v>
      </c>
      <c r="CG693">
        <v>77689.035417380306</v>
      </c>
      <c r="CH693">
        <v>67782.595755168513</v>
      </c>
      <c r="CI693">
        <v>1723506.2638409345</v>
      </c>
    </row>
    <row r="694" spans="77:87" x14ac:dyDescent="0.25">
      <c r="BY694" t="s">
        <v>4675</v>
      </c>
      <c r="BZ694" t="s">
        <v>383</v>
      </c>
      <c r="CA694" t="s">
        <v>384</v>
      </c>
      <c r="CB694">
        <v>1974459.0179524601</v>
      </c>
      <c r="CC694">
        <v>3.58128040221523E-6</v>
      </c>
      <c r="CD694">
        <v>554</v>
      </c>
      <c r="CE694">
        <v>5.6671665806418599</v>
      </c>
      <c r="CF694">
        <v>3.1246170130071586E-6</v>
      </c>
      <c r="CG694">
        <v>714.72182860662099</v>
      </c>
      <c r="CH694">
        <v>623.58478935367657</v>
      </c>
      <c r="CI694">
        <v>1722687.8507372709</v>
      </c>
    </row>
    <row r="695" spans="77:87" x14ac:dyDescent="0.25">
      <c r="BY695" t="s">
        <v>3706</v>
      </c>
      <c r="BZ695" t="s">
        <v>3706</v>
      </c>
      <c r="CA695" t="s">
        <v>3707</v>
      </c>
      <c r="CB695">
        <v>1975218.6752734799</v>
      </c>
      <c r="CC695">
        <v>3.4954875178325399E-2</v>
      </c>
      <c r="CD695">
        <v>555</v>
      </c>
      <c r="CE695">
        <v>-0.43242364767331398</v>
      </c>
      <c r="CF695">
        <v>3.0497639224836431E-2</v>
      </c>
      <c r="CG695">
        <v>134644.052486831</v>
      </c>
      <c r="CH695">
        <v>117475.0507780253</v>
      </c>
      <c r="CI695">
        <v>1723350.6411146582</v>
      </c>
    </row>
    <row r="696" spans="77:87" x14ac:dyDescent="0.25">
      <c r="BY696" t="s">
        <v>4288</v>
      </c>
      <c r="BZ696" t="s">
        <v>2310</v>
      </c>
      <c r="CA696" t="s">
        <v>2311</v>
      </c>
      <c r="CB696">
        <v>1962903.1507134901</v>
      </c>
      <c r="CC696">
        <v>5.5286523889940499E-3</v>
      </c>
      <c r="CD696">
        <v>556</v>
      </c>
      <c r="CE696">
        <v>10.6650333003341</v>
      </c>
      <c r="CF696">
        <v>4.8236718082638646E-3</v>
      </c>
      <c r="CG696">
        <v>731950.36115182005</v>
      </c>
      <c r="CH696">
        <v>638616.44279990718</v>
      </c>
      <c r="CI696">
        <v>1712605.518353411</v>
      </c>
    </row>
    <row r="697" spans="77:87" x14ac:dyDescent="0.25">
      <c r="BY697" t="s">
        <v>9553</v>
      </c>
      <c r="BZ697" t="s">
        <v>4078</v>
      </c>
      <c r="CA697" t="s">
        <v>4079</v>
      </c>
      <c r="CB697">
        <v>1961107.12314098</v>
      </c>
      <c r="CC697">
        <v>4.4850827230478001E-3</v>
      </c>
      <c r="CD697">
        <v>557</v>
      </c>
      <c r="CE697">
        <v>6.0129984431734096</v>
      </c>
      <c r="CF697">
        <v>3.913171884701085E-3</v>
      </c>
      <c r="CG697">
        <v>38702.731120379802</v>
      </c>
      <c r="CH697">
        <v>33767.59106429571</v>
      </c>
      <c r="CI697">
        <v>1711038.509440782</v>
      </c>
    </row>
    <row r="698" spans="77:87" x14ac:dyDescent="0.25">
      <c r="BY698" t="s">
        <v>5294</v>
      </c>
      <c r="BZ698" t="s">
        <v>1695</v>
      </c>
      <c r="CA698" t="s">
        <v>1696</v>
      </c>
      <c r="CB698">
        <v>1960115.59358329</v>
      </c>
      <c r="CC698">
        <v>3.0534091966089999E-3</v>
      </c>
      <c r="CD698">
        <v>558</v>
      </c>
      <c r="CE698">
        <v>-1.7841863258325601</v>
      </c>
      <c r="CF698">
        <v>2.6640567763126012E-3</v>
      </c>
      <c r="CG698">
        <v>233976.325528282</v>
      </c>
      <c r="CH698">
        <v>204141.06835486874</v>
      </c>
      <c r="CI698">
        <v>1710173.4137831111</v>
      </c>
    </row>
    <row r="699" spans="77:87" x14ac:dyDescent="0.25">
      <c r="BY699" t="s">
        <v>4327</v>
      </c>
      <c r="BZ699" t="s">
        <v>4328</v>
      </c>
      <c r="CA699" t="s">
        <v>4329</v>
      </c>
      <c r="CB699">
        <v>1952504.73391025</v>
      </c>
      <c r="CC699">
        <v>3.1453055763407001E-3</v>
      </c>
      <c r="CD699">
        <v>559</v>
      </c>
      <c r="CE699">
        <v>-0.11602867999204899</v>
      </c>
      <c r="CF699">
        <v>2.7442350810791935E-3</v>
      </c>
      <c r="CG699">
        <v>118430.653019568</v>
      </c>
      <c r="CH699">
        <v>103329.08673043085</v>
      </c>
      <c r="CI699">
        <v>1703533.0452704192</v>
      </c>
    </row>
    <row r="700" spans="77:87" x14ac:dyDescent="0.25">
      <c r="BY700" t="s">
        <v>4940</v>
      </c>
      <c r="BZ700" t="s">
        <v>1134</v>
      </c>
      <c r="CA700" t="s">
        <v>1135</v>
      </c>
      <c r="CB700">
        <v>1952417.1666345701</v>
      </c>
      <c r="CC700">
        <v>2.7807414832506001E-2</v>
      </c>
      <c r="CD700">
        <v>560</v>
      </c>
      <c r="CE700">
        <v>2.2442673504227102</v>
      </c>
      <c r="CF700">
        <v>2.4261580137553841E-2</v>
      </c>
      <c r="CG700">
        <v>3981.74372986653</v>
      </c>
      <c r="CH700">
        <v>3474.0156598963308</v>
      </c>
      <c r="CI700">
        <v>1703456.6440483304</v>
      </c>
    </row>
    <row r="701" spans="77:87" x14ac:dyDescent="0.25">
      <c r="BY701" t="s">
        <v>9617</v>
      </c>
      <c r="BZ701" t="s">
        <v>9618</v>
      </c>
      <c r="CA701" t="s">
        <v>9619</v>
      </c>
      <c r="CB701">
        <v>1946470.8658060201</v>
      </c>
      <c r="CC701">
        <v>5.0882032008767598E-2</v>
      </c>
      <c r="CD701">
        <v>561</v>
      </c>
      <c r="CE701">
        <v>10.0450177032165</v>
      </c>
      <c r="CF701">
        <v>4.4393860579201631E-2</v>
      </c>
      <c r="CG701">
        <v>511.76238528130602</v>
      </c>
      <c r="CH701">
        <v>446.50551648454581</v>
      </c>
      <c r="CI701">
        <v>1698268.579823632</v>
      </c>
    </row>
    <row r="702" spans="77:87" x14ac:dyDescent="0.25">
      <c r="BY702" t="s">
        <v>4346</v>
      </c>
      <c r="BZ702" t="s">
        <v>236</v>
      </c>
      <c r="CA702" t="s">
        <v>237</v>
      </c>
      <c r="CB702">
        <v>1945809.40867653</v>
      </c>
      <c r="CC702">
        <v>6.5437875138242896E-2</v>
      </c>
      <c r="CD702">
        <v>562</v>
      </c>
      <c r="CE702">
        <v>4.0162451449111796</v>
      </c>
      <c r="CF702">
        <v>5.7093629927865021E-2</v>
      </c>
      <c r="CG702">
        <v>23017.7820659799</v>
      </c>
      <c r="CH702">
        <v>20082.69260361855</v>
      </c>
      <c r="CI702">
        <v>1697691.4677385518</v>
      </c>
    </row>
    <row r="703" spans="77:87" x14ac:dyDescent="0.25">
      <c r="BY703" t="s">
        <v>5796</v>
      </c>
      <c r="BZ703" t="s">
        <v>3212</v>
      </c>
      <c r="CA703" t="s">
        <v>3213</v>
      </c>
      <c r="CB703">
        <v>1912027.67662172</v>
      </c>
      <c r="CC703">
        <v>0.157727914624507</v>
      </c>
      <c r="CD703">
        <v>563</v>
      </c>
      <c r="CE703">
        <v>3.0867942260341699</v>
      </c>
      <c r="CF703">
        <v>0.13761539731907768</v>
      </c>
      <c r="CG703">
        <v>246886.10823167101</v>
      </c>
      <c r="CH703">
        <v>215404.67302661782</v>
      </c>
      <c r="CI703">
        <v>1668217.3794649788</v>
      </c>
    </row>
    <row r="704" spans="77:87" x14ac:dyDescent="0.25">
      <c r="BY704" t="s">
        <v>1198</v>
      </c>
      <c r="BZ704" t="s">
        <v>1198</v>
      </c>
      <c r="CA704" t="s">
        <v>1197</v>
      </c>
      <c r="CB704">
        <v>1906077.5067821499</v>
      </c>
      <c r="CC704">
        <v>7.5839188613780898E-3</v>
      </c>
      <c r="CD704">
        <v>564</v>
      </c>
      <c r="CE704">
        <v>-62.085131884731297</v>
      </c>
      <c r="CF704">
        <v>6.616863031688327E-3</v>
      </c>
      <c r="CG704">
        <v>39461.5049901741</v>
      </c>
      <c r="CH704">
        <v>34429.610642857057</v>
      </c>
      <c r="CI704">
        <v>1663025.9395823316</v>
      </c>
    </row>
    <row r="705" spans="77:87" x14ac:dyDescent="0.25">
      <c r="BY705" t="s">
        <v>3794</v>
      </c>
      <c r="BZ705" t="s">
        <v>2447</v>
      </c>
      <c r="CA705" t="s">
        <v>2448</v>
      </c>
      <c r="CB705">
        <v>1906354.63983342</v>
      </c>
      <c r="CC705">
        <v>2.0645456032591701E-3</v>
      </c>
      <c r="CD705">
        <v>565</v>
      </c>
      <c r="CE705">
        <v>5.2732750996081004</v>
      </c>
      <c r="CF705">
        <v>1.8012871352051812E-3</v>
      </c>
      <c r="CG705">
        <v>107688.176137004</v>
      </c>
      <c r="CH705">
        <v>93956.426045070126</v>
      </c>
      <c r="CI705">
        <v>1663267.734289702</v>
      </c>
    </row>
    <row r="706" spans="77:87" x14ac:dyDescent="0.25">
      <c r="BY706" t="s">
        <v>8832</v>
      </c>
      <c r="BZ706" t="s">
        <v>8833</v>
      </c>
      <c r="CA706" t="s">
        <v>8834</v>
      </c>
      <c r="CB706">
        <v>1889727.13381314</v>
      </c>
      <c r="CC706">
        <v>6.8812904670589601E-3</v>
      </c>
      <c r="CD706">
        <v>566</v>
      </c>
      <c r="CE706">
        <v>2.42756190951066</v>
      </c>
      <c r="CF706">
        <v>6.0038295944424063E-3</v>
      </c>
      <c r="CG706">
        <v>16084.3249960458</v>
      </c>
      <c r="CH706">
        <v>14033.348378500023</v>
      </c>
      <c r="CI706">
        <v>1648760.4680720922</v>
      </c>
    </row>
    <row r="707" spans="77:87" x14ac:dyDescent="0.25">
      <c r="BY707" t="s">
        <v>5920</v>
      </c>
      <c r="BZ707" t="s">
        <v>2420</v>
      </c>
      <c r="CA707" t="s">
        <v>2421</v>
      </c>
      <c r="CB707">
        <v>1886588.8507612599</v>
      </c>
      <c r="CC707">
        <v>2.4918396162838499E-3</v>
      </c>
      <c r="CD707">
        <v>567</v>
      </c>
      <c r="CE707">
        <v>-2.8207023419003301</v>
      </c>
      <c r="CF707">
        <v>2.1740951794530323E-3</v>
      </c>
      <c r="CG707">
        <v>6135.9357320886402</v>
      </c>
      <c r="CH707">
        <v>5353.5180231470922</v>
      </c>
      <c r="CI707">
        <v>1646022.3600452894</v>
      </c>
    </row>
    <row r="708" spans="77:87" x14ac:dyDescent="0.25">
      <c r="BY708" t="s">
        <v>4155</v>
      </c>
      <c r="BZ708" t="s">
        <v>1350</v>
      </c>
      <c r="CA708" t="s">
        <v>1351</v>
      </c>
      <c r="CB708">
        <v>1881153.51605739</v>
      </c>
      <c r="CC708">
        <v>4.7980496819384599E-2</v>
      </c>
      <c r="CD708">
        <v>568</v>
      </c>
      <c r="CE708">
        <v>-4.60036902077481</v>
      </c>
      <c r="CF708">
        <v>4.1862311747957612E-2</v>
      </c>
      <c r="CG708">
        <v>36617.563609373501</v>
      </c>
      <c r="CH708">
        <v>31948.311603287864</v>
      </c>
      <c r="CI708">
        <v>1641280.1066108488</v>
      </c>
    </row>
    <row r="709" spans="77:87" x14ac:dyDescent="0.25">
      <c r="BY709" t="s">
        <v>4669</v>
      </c>
      <c r="BZ709" t="s">
        <v>1548</v>
      </c>
      <c r="CA709" t="s">
        <v>1549</v>
      </c>
      <c r="CB709">
        <v>1867209.5641723301</v>
      </c>
      <c r="CC709">
        <v>5.5598443248169503E-2</v>
      </c>
      <c r="CD709">
        <v>569</v>
      </c>
      <c r="CE709">
        <v>0.18179389762762899</v>
      </c>
      <c r="CF709">
        <v>4.850886335582244E-2</v>
      </c>
      <c r="CG709">
        <v>105295.07343644201</v>
      </c>
      <c r="CH709">
        <v>91868.477442267584</v>
      </c>
      <c r="CI709">
        <v>1629114.2038064604</v>
      </c>
    </row>
    <row r="710" spans="77:87" x14ac:dyDescent="0.25">
      <c r="BY710" t="s">
        <v>4028</v>
      </c>
      <c r="BZ710" t="s">
        <v>1246</v>
      </c>
      <c r="CA710" t="s">
        <v>1247</v>
      </c>
      <c r="CB710">
        <v>1864914.3949537601</v>
      </c>
      <c r="CC710">
        <v>1.8074651149397199E-3</v>
      </c>
      <c r="CD710">
        <v>570</v>
      </c>
      <c r="CE710">
        <v>2.8976565149441198</v>
      </c>
      <c r="CF710">
        <v>1.5769880082732973E-3</v>
      </c>
      <c r="CG710">
        <v>24237.881475129001</v>
      </c>
      <c r="CH710">
        <v>21147.212256709412</v>
      </c>
      <c r="CI710">
        <v>1627111.7007956272</v>
      </c>
    </row>
    <row r="711" spans="77:87" x14ac:dyDescent="0.25">
      <c r="BY711" t="s">
        <v>4728</v>
      </c>
      <c r="BZ711" t="s">
        <v>933</v>
      </c>
      <c r="CA711" t="s">
        <v>934</v>
      </c>
      <c r="CB711">
        <v>1865538.01713234</v>
      </c>
      <c r="CC711">
        <v>0.1243722983391</v>
      </c>
      <c r="CD711">
        <v>571</v>
      </c>
      <c r="CE711">
        <v>-5.9412156846201301</v>
      </c>
      <c r="CF711">
        <v>0.10851308908868806</v>
      </c>
      <c r="CG711">
        <v>163730.27407737201</v>
      </c>
      <c r="CH711">
        <v>142852.37190867006</v>
      </c>
      <c r="CI711">
        <v>1627655.8024157276</v>
      </c>
    </row>
    <row r="712" spans="77:87" x14ac:dyDescent="0.25">
      <c r="BY712" t="s">
        <v>4708</v>
      </c>
      <c r="BZ712" t="s">
        <v>4709</v>
      </c>
      <c r="CA712" t="s">
        <v>4710</v>
      </c>
      <c r="CB712">
        <v>1829607.6944514699</v>
      </c>
      <c r="CC712">
        <v>3.4759268540632499E-4</v>
      </c>
      <c r="CD712">
        <v>572</v>
      </c>
      <c r="CE712">
        <v>-16.011587802993098</v>
      </c>
      <c r="CF712">
        <v>3.0326975171942304E-4</v>
      </c>
      <c r="CG712">
        <v>9384.3420798685002</v>
      </c>
      <c r="CH712">
        <v>8187.7070838961527</v>
      </c>
      <c r="CI712">
        <v>1596307.0989011859</v>
      </c>
    </row>
    <row r="713" spans="77:87" x14ac:dyDescent="0.25">
      <c r="BY713" t="s">
        <v>4137</v>
      </c>
      <c r="BZ713" t="s">
        <v>255</v>
      </c>
      <c r="CA713" t="s">
        <v>256</v>
      </c>
      <c r="CB713">
        <v>1826264.5269905601</v>
      </c>
      <c r="CC713">
        <v>6.8769875326306407E-2</v>
      </c>
      <c r="CD713">
        <v>573</v>
      </c>
      <c r="CE713">
        <v>0.96336260093002202</v>
      </c>
      <c r="CF713">
        <v>6.0000753443947799E-2</v>
      </c>
      <c r="CG713">
        <v>0</v>
      </c>
      <c r="CH713">
        <v>0</v>
      </c>
      <c r="CI713">
        <v>1593390.2320958867</v>
      </c>
    </row>
    <row r="714" spans="77:87" x14ac:dyDescent="0.25">
      <c r="BY714" t="s">
        <v>4482</v>
      </c>
      <c r="BZ714" t="s">
        <v>2541</v>
      </c>
      <c r="CA714" t="s">
        <v>2542</v>
      </c>
      <c r="CB714">
        <v>1725201.02854632</v>
      </c>
      <c r="CC714">
        <v>1.24115181909807E-2</v>
      </c>
      <c r="CD714">
        <v>574</v>
      </c>
      <c r="CE714">
        <v>6.1629151481828401</v>
      </c>
      <c r="CF714">
        <v>1.0828875860375993E-2</v>
      </c>
      <c r="CG714">
        <v>144067.41533739999</v>
      </c>
      <c r="CH714">
        <v>125696.80293806683</v>
      </c>
      <c r="CI714">
        <v>1505213.7445922652</v>
      </c>
    </row>
    <row r="715" spans="77:87" x14ac:dyDescent="0.25">
      <c r="BY715" t="s">
        <v>3799</v>
      </c>
      <c r="BZ715" t="s">
        <v>3800</v>
      </c>
      <c r="CA715" t="s">
        <v>3801</v>
      </c>
      <c r="CB715">
        <v>1798787.89248408</v>
      </c>
      <c r="CC715">
        <v>4.3432516046410198E-3</v>
      </c>
      <c r="CD715">
        <v>575</v>
      </c>
      <c r="CE715">
        <v>9.5749261187139195E-2</v>
      </c>
      <c r="CF715">
        <v>3.7894262195268267E-3</v>
      </c>
      <c r="CG715">
        <v>3143.4610755353701</v>
      </c>
      <c r="CH715">
        <v>2742.6257799495543</v>
      </c>
      <c r="CI715">
        <v>1569417.2531618658</v>
      </c>
    </row>
    <row r="716" spans="77:87" x14ac:dyDescent="0.25">
      <c r="BY716" t="s">
        <v>3843</v>
      </c>
      <c r="BZ716" t="s">
        <v>1889</v>
      </c>
      <c r="CA716" t="s">
        <v>3844</v>
      </c>
      <c r="CB716">
        <v>1796468.0826844701</v>
      </c>
      <c r="CC716">
        <v>3.1459477980003499E-3</v>
      </c>
      <c r="CD716">
        <v>576</v>
      </c>
      <c r="CE716">
        <v>1.41765802775519</v>
      </c>
      <c r="CF716">
        <v>2.7447954104861346E-3</v>
      </c>
      <c r="CG716">
        <v>681427.10072509199</v>
      </c>
      <c r="CH716">
        <v>594535.60540323285</v>
      </c>
      <c r="CI716">
        <v>1567393.2515890433</v>
      </c>
    </row>
    <row r="717" spans="77:87" x14ac:dyDescent="0.25">
      <c r="BY717" t="s">
        <v>5595</v>
      </c>
      <c r="BZ717" t="s">
        <v>5596</v>
      </c>
      <c r="CA717" t="s">
        <v>5597</v>
      </c>
      <c r="CB717">
        <v>1784332.00096189</v>
      </c>
      <c r="CC717">
        <v>3.4496409771941197E-2</v>
      </c>
      <c r="CD717">
        <v>577</v>
      </c>
      <c r="CE717">
        <v>-2.9207615017678901</v>
      </c>
      <c r="CF717">
        <v>3.0097634576281902E-2</v>
      </c>
      <c r="CG717">
        <v>132.95795237835401</v>
      </c>
      <c r="CH717">
        <v>116.00395203878064</v>
      </c>
      <c r="CI717">
        <v>1556804.6901912363</v>
      </c>
    </row>
    <row r="718" spans="77:87" x14ac:dyDescent="0.25">
      <c r="BY718" t="s">
        <v>4222</v>
      </c>
      <c r="BZ718" t="s">
        <v>3473</v>
      </c>
      <c r="CA718" t="s">
        <v>4223</v>
      </c>
      <c r="CB718">
        <v>1765579.58060259</v>
      </c>
      <c r="CC718">
        <v>5.1896658009175202E-3</v>
      </c>
      <c r="CD718">
        <v>578</v>
      </c>
      <c r="CE718">
        <v>1.53775167935462</v>
      </c>
      <c r="CF718">
        <v>4.5279107559793256E-3</v>
      </c>
      <c r="CG718">
        <v>122074.657579989</v>
      </c>
      <c r="CH718">
        <v>106508.42969333433</v>
      </c>
      <c r="CI718">
        <v>1540443.4659616321</v>
      </c>
    </row>
    <row r="719" spans="77:87" x14ac:dyDescent="0.25">
      <c r="BY719" t="s">
        <v>4181</v>
      </c>
      <c r="BZ719" t="s">
        <v>2947</v>
      </c>
      <c r="CA719" t="s">
        <v>2948</v>
      </c>
      <c r="CB719">
        <v>1784749.2005439401</v>
      </c>
      <c r="CC719">
        <v>2.8786277428127999E-3</v>
      </c>
      <c r="CD719">
        <v>579</v>
      </c>
      <c r="CE719">
        <v>0</v>
      </c>
      <c r="CF719">
        <v>2.5115624048157696E-3</v>
      </c>
      <c r="CG719">
        <v>0</v>
      </c>
      <c r="CH719">
        <v>0</v>
      </c>
      <c r="CI719">
        <v>1557168.6909857809</v>
      </c>
    </row>
    <row r="720" spans="77:87" x14ac:dyDescent="0.25">
      <c r="BY720" t="s">
        <v>4037</v>
      </c>
      <c r="BZ720" t="s">
        <v>221</v>
      </c>
      <c r="CA720" t="s">
        <v>222</v>
      </c>
      <c r="CB720">
        <v>1781063.0776962</v>
      </c>
      <c r="CC720">
        <v>7.9044654087357703E-6</v>
      </c>
      <c r="CD720">
        <v>580</v>
      </c>
      <c r="CE720">
        <v>-6.3476636444646903</v>
      </c>
      <c r="CF720">
        <v>6.8965354066062408E-6</v>
      </c>
      <c r="CG720">
        <v>38.058710977844697</v>
      </c>
      <c r="CH720">
        <v>33.205692506215826</v>
      </c>
      <c r="CI720">
        <v>1553952.6004068474</v>
      </c>
    </row>
    <row r="721" spans="77:87" x14ac:dyDescent="0.25">
      <c r="BY721" t="s">
        <v>3166</v>
      </c>
      <c r="BZ721" t="s">
        <v>3852</v>
      </c>
      <c r="CA721" t="s">
        <v>3853</v>
      </c>
      <c r="CB721">
        <v>1778864.9176919099</v>
      </c>
      <c r="CC721">
        <v>3.6463651329522398E-4</v>
      </c>
      <c r="CD721">
        <v>581</v>
      </c>
      <c r="CE721">
        <v>11.0546560931038</v>
      </c>
      <c r="CF721">
        <v>3.1814025293889695E-4</v>
      </c>
      <c r="CG721">
        <v>77399.999512768904</v>
      </c>
      <c r="CH721">
        <v>67530.415974897725</v>
      </c>
      <c r="CI721">
        <v>1552034.7365773446</v>
      </c>
    </row>
    <row r="722" spans="77:87" x14ac:dyDescent="0.25">
      <c r="BY722" t="s">
        <v>4910</v>
      </c>
      <c r="BZ722" t="s">
        <v>1840</v>
      </c>
      <c r="CA722" t="s">
        <v>1841</v>
      </c>
      <c r="CB722">
        <v>1771720.7940509301</v>
      </c>
      <c r="CC722">
        <v>3.4671644276654999E-2</v>
      </c>
      <c r="CD722">
        <v>582</v>
      </c>
      <c r="CE722">
        <v>-3.3042629578882301</v>
      </c>
      <c r="CF722">
        <v>3.0250524228361629E-2</v>
      </c>
      <c r="CG722">
        <v>322093.46657156502</v>
      </c>
      <c r="CH722">
        <v>281022.04027515859</v>
      </c>
      <c r="CI722">
        <v>1545801.5887183205</v>
      </c>
    </row>
    <row r="723" spans="77:87" x14ac:dyDescent="0.25">
      <c r="BY723" t="s">
        <v>6683</v>
      </c>
      <c r="BZ723" t="s">
        <v>476</v>
      </c>
      <c r="CA723" t="s">
        <v>477</v>
      </c>
      <c r="CB723">
        <v>1738401.98040895</v>
      </c>
      <c r="CC723">
        <v>1.7383594466298001E-4</v>
      </c>
      <c r="CD723">
        <v>583</v>
      </c>
      <c r="CE723">
        <v>-15.9488688035014</v>
      </c>
      <c r="CF723">
        <v>1.5166942801522485E-4</v>
      </c>
      <c r="CG723">
        <v>7898.0377435471701</v>
      </c>
      <c r="CH723">
        <v>6890.9273587164998</v>
      </c>
      <c r="CI723">
        <v>1516731.390279084</v>
      </c>
    </row>
    <row r="724" spans="77:87" x14ac:dyDescent="0.25">
      <c r="BY724" t="s">
        <v>3814</v>
      </c>
      <c r="BZ724" t="s">
        <v>1624</v>
      </c>
      <c r="CA724" t="s">
        <v>1625</v>
      </c>
      <c r="CB724">
        <v>1733165.95046285</v>
      </c>
      <c r="CC724">
        <v>4.5014417363514601E-2</v>
      </c>
      <c r="CD724">
        <v>584</v>
      </c>
      <c r="CE724">
        <v>-0.87151011625626595</v>
      </c>
      <c r="CF724">
        <v>3.927444894782342E-2</v>
      </c>
      <c r="CG724">
        <v>28843.8143002742</v>
      </c>
      <c r="CH724">
        <v>25165.824163589048</v>
      </c>
      <c r="CI724">
        <v>1512163.0274555308</v>
      </c>
    </row>
    <row r="725" spans="77:87" x14ac:dyDescent="0.25">
      <c r="BY725" t="s">
        <v>5362</v>
      </c>
      <c r="BZ725" t="s">
        <v>3111</v>
      </c>
      <c r="CA725" t="s">
        <v>3112</v>
      </c>
      <c r="CB725">
        <v>1723601.15247551</v>
      </c>
      <c r="CC725">
        <v>2.3095939119510099E-3</v>
      </c>
      <c r="CD725">
        <v>585</v>
      </c>
      <c r="CE725">
        <v>1.5133657811758301</v>
      </c>
      <c r="CF725">
        <v>2.0150883538624896E-3</v>
      </c>
      <c r="CG725">
        <v>24824.914409983099</v>
      </c>
      <c r="CH725">
        <v>21659.390273908524</v>
      </c>
      <c r="CI725">
        <v>1503817.8751187485</v>
      </c>
    </row>
    <row r="726" spans="77:87" x14ac:dyDescent="0.25">
      <c r="BY726" t="s">
        <v>4909</v>
      </c>
      <c r="BZ726" t="s">
        <v>1666</v>
      </c>
      <c r="CA726" t="s">
        <v>1667</v>
      </c>
      <c r="CB726">
        <v>1714949.34599711</v>
      </c>
      <c r="CC726">
        <v>3.8911128173338798E-3</v>
      </c>
      <c r="CD726">
        <v>586</v>
      </c>
      <c r="CE726">
        <v>0.338685919891622</v>
      </c>
      <c r="CF726">
        <v>3.394941457544369E-3</v>
      </c>
      <c r="CG726">
        <v>121191.590376983</v>
      </c>
      <c r="CH726">
        <v>105737.96592165245</v>
      </c>
      <c r="CI726">
        <v>1496269.2950916353</v>
      </c>
    </row>
    <row r="727" spans="77:87" x14ac:dyDescent="0.25">
      <c r="BY727" t="s">
        <v>5119</v>
      </c>
      <c r="BZ727" t="s">
        <v>2209</v>
      </c>
      <c r="CA727" t="s">
        <v>2210</v>
      </c>
      <c r="CB727">
        <v>1710400.3987584601</v>
      </c>
      <c r="CC727">
        <v>2.3990988313268499E-2</v>
      </c>
      <c r="CD727">
        <v>587</v>
      </c>
      <c r="CE727">
        <v>-4.0697370714472703</v>
      </c>
      <c r="CF727">
        <v>2.0931801429490391E-2</v>
      </c>
      <c r="CG727">
        <v>90695.797658724798</v>
      </c>
      <c r="CH727">
        <v>79130.813716070203</v>
      </c>
      <c r="CI727">
        <v>1492300.4023111744</v>
      </c>
    </row>
    <row r="728" spans="77:87" x14ac:dyDescent="0.25">
      <c r="BY728" t="s">
        <v>5083</v>
      </c>
      <c r="BZ728" t="s">
        <v>5083</v>
      </c>
      <c r="CA728" t="s">
        <v>3194</v>
      </c>
      <c r="CB728">
        <v>1710129.89112451</v>
      </c>
      <c r="CC728">
        <v>6.1173112498900699E-3</v>
      </c>
      <c r="CD728">
        <v>588</v>
      </c>
      <c r="CE728">
        <v>3.7807911890077102</v>
      </c>
      <c r="CF728">
        <v>5.3372684231715898E-3</v>
      </c>
      <c r="CG728">
        <v>12257.3985746531</v>
      </c>
      <c r="CH728">
        <v>10694.40865280479</v>
      </c>
      <c r="CI728">
        <v>1492064.3881876599</v>
      </c>
    </row>
    <row r="729" spans="77:87" x14ac:dyDescent="0.25">
      <c r="BY729" t="s">
        <v>3815</v>
      </c>
      <c r="BZ729" t="s">
        <v>3815</v>
      </c>
      <c r="CA729" t="s">
        <v>532</v>
      </c>
      <c r="CB729">
        <v>1695109.1544162901</v>
      </c>
      <c r="CC729">
        <v>5.6881694520850901E-6</v>
      </c>
      <c r="CD729">
        <v>589</v>
      </c>
      <c r="CE729">
        <v>1.5870892275867301</v>
      </c>
      <c r="CF729">
        <v>4.9628482125719142E-6</v>
      </c>
      <c r="CG729">
        <v>7995.6237018578204</v>
      </c>
      <c r="CH729">
        <v>6976.0697411391257</v>
      </c>
      <c r="CI729">
        <v>1478959.005700052</v>
      </c>
    </row>
    <row r="730" spans="77:87" x14ac:dyDescent="0.25">
      <c r="BY730" t="s">
        <v>3171</v>
      </c>
      <c r="BZ730" t="s">
        <v>4407</v>
      </c>
      <c r="CA730" t="s">
        <v>4408</v>
      </c>
      <c r="CB730">
        <v>1693189.7214527701</v>
      </c>
      <c r="CC730">
        <v>6.1845670747282299E-3</v>
      </c>
      <c r="CD730">
        <v>590</v>
      </c>
      <c r="CE730">
        <v>-4.2145527742126401</v>
      </c>
      <c r="CF730">
        <v>5.3959481887613367E-3</v>
      </c>
      <c r="CG730">
        <v>53612.211477377903</v>
      </c>
      <c r="CH730">
        <v>46775.903943051562</v>
      </c>
      <c r="CI730">
        <v>1477284.3273114422</v>
      </c>
    </row>
    <row r="731" spans="77:87" x14ac:dyDescent="0.25">
      <c r="BY731" t="s">
        <v>4572</v>
      </c>
      <c r="BZ731" t="s">
        <v>2846</v>
      </c>
      <c r="CA731" t="s">
        <v>2847</v>
      </c>
      <c r="CB731">
        <v>1685449.7177874499</v>
      </c>
      <c r="CC731">
        <v>4.6176704598181497E-5</v>
      </c>
      <c r="CD731">
        <v>591</v>
      </c>
      <c r="CE731">
        <v>-1.59638157029601</v>
      </c>
      <c r="CF731">
        <v>4.0288528288048999E-5</v>
      </c>
      <c r="CG731">
        <v>149270.916212743</v>
      </c>
      <c r="CH731">
        <v>130236.78460279136</v>
      </c>
      <c r="CI731">
        <v>1470531.2824735017</v>
      </c>
    </row>
    <row r="732" spans="77:87" x14ac:dyDescent="0.25">
      <c r="BY732" t="s">
        <v>4278</v>
      </c>
      <c r="BZ732" t="s">
        <v>2589</v>
      </c>
      <c r="CA732" t="s">
        <v>2590</v>
      </c>
      <c r="CB732">
        <v>1666433.3847592999</v>
      </c>
      <c r="CC732">
        <v>3.19245310461818E-2</v>
      </c>
      <c r="CD732">
        <v>592</v>
      </c>
      <c r="CE732">
        <v>-2.0074075298226002</v>
      </c>
      <c r="CF732">
        <v>2.7853706394358989E-2</v>
      </c>
      <c r="CG732">
        <v>71847.041463671805</v>
      </c>
      <c r="CH732">
        <v>62685.537818473189</v>
      </c>
      <c r="CI732">
        <v>1453939.7981351032</v>
      </c>
    </row>
    <row r="733" spans="77:87" x14ac:dyDescent="0.25">
      <c r="BY733" t="s">
        <v>5274</v>
      </c>
      <c r="BZ733" t="s">
        <v>5275</v>
      </c>
      <c r="CA733" t="s">
        <v>5276</v>
      </c>
      <c r="CB733">
        <v>1671065.2323638401</v>
      </c>
      <c r="CC733">
        <v>2.1488816182447402E-3</v>
      </c>
      <c r="CD733">
        <v>593</v>
      </c>
      <c r="CE733">
        <v>-5.2969611188310504</v>
      </c>
      <c r="CF733">
        <v>1.8748691275758812E-3</v>
      </c>
      <c r="CG733">
        <v>114.836342189647</v>
      </c>
      <c r="CH733">
        <v>100.19310085167641</v>
      </c>
      <c r="CI733">
        <v>1457981.0203241981</v>
      </c>
    </row>
    <row r="734" spans="77:87" x14ac:dyDescent="0.25">
      <c r="BY734" t="s">
        <v>5428</v>
      </c>
      <c r="BZ734" t="s">
        <v>5429</v>
      </c>
      <c r="CA734" t="s">
        <v>5430</v>
      </c>
      <c r="CB734">
        <v>1666984.0760498999</v>
      </c>
      <c r="CC734">
        <v>4.2665658271271502E-5</v>
      </c>
      <c r="CD734">
        <v>594</v>
      </c>
      <c r="CE734">
        <v>27.722631112638702</v>
      </c>
      <c r="CF734">
        <v>3.7225189522468605E-5</v>
      </c>
      <c r="CG734">
        <v>1261.5924094454799</v>
      </c>
      <c r="CH734">
        <v>1100.7217149474495</v>
      </c>
      <c r="CI734">
        <v>1454420.2685764737</v>
      </c>
    </row>
    <row r="735" spans="77:87" x14ac:dyDescent="0.25">
      <c r="BY735" t="s">
        <v>3704</v>
      </c>
      <c r="BZ735" t="s">
        <v>3705</v>
      </c>
      <c r="CA735" t="s">
        <v>2540</v>
      </c>
      <c r="CB735">
        <v>1663216.3075184899</v>
      </c>
      <c r="CC735">
        <v>5.2094493909139001E-4</v>
      </c>
      <c r="CD735">
        <v>595</v>
      </c>
      <c r="CE735">
        <v>0.45357436621604702</v>
      </c>
      <c r="CF735">
        <v>4.5451716612809071E-4</v>
      </c>
      <c r="CG735">
        <v>104914.77773158</v>
      </c>
      <c r="CH735">
        <v>91536.674763915362</v>
      </c>
      <c r="CI735">
        <v>1451132.9432815779</v>
      </c>
    </row>
    <row r="736" spans="77:87" x14ac:dyDescent="0.25">
      <c r="BY736" t="s">
        <v>3751</v>
      </c>
      <c r="BZ736" t="s">
        <v>2509</v>
      </c>
      <c r="CA736" t="s">
        <v>2510</v>
      </c>
      <c r="CB736">
        <v>1649142.3010488399</v>
      </c>
      <c r="CC736">
        <v>1.6543370322298001E-3</v>
      </c>
      <c r="CD736">
        <v>596</v>
      </c>
      <c r="CE736">
        <v>53.674189482491002</v>
      </c>
      <c r="CF736">
        <v>1.44338589990205E-3</v>
      </c>
      <c r="CG736">
        <v>479575.45273821999</v>
      </c>
      <c r="CH736">
        <v>418422.8684577588</v>
      </c>
      <c r="CI736">
        <v>1438853.5696728989</v>
      </c>
    </row>
    <row r="737" spans="77:87" x14ac:dyDescent="0.25">
      <c r="BY737" t="s">
        <v>4579</v>
      </c>
      <c r="BZ737" t="s">
        <v>2870</v>
      </c>
      <c r="CA737" t="s">
        <v>2871</v>
      </c>
      <c r="CB737">
        <v>1633085.45164134</v>
      </c>
      <c r="CC737">
        <v>3.56987836595417E-3</v>
      </c>
      <c r="CD737">
        <v>597</v>
      </c>
      <c r="CE737">
        <v>17.599717468291701</v>
      </c>
      <c r="CF737">
        <v>3.1146688959978915E-3</v>
      </c>
      <c r="CG737">
        <v>230093.425169425</v>
      </c>
      <c r="CH737">
        <v>200753.29215237102</v>
      </c>
      <c r="CI737">
        <v>1424844.1933607468</v>
      </c>
    </row>
    <row r="738" spans="77:87" x14ac:dyDescent="0.25">
      <c r="BY738" t="s">
        <v>5179</v>
      </c>
      <c r="BZ738" t="s">
        <v>5180</v>
      </c>
      <c r="CA738" t="s">
        <v>5181</v>
      </c>
      <c r="CB738">
        <v>1632723.65820659</v>
      </c>
      <c r="CC738">
        <v>7.1464180429288101E-4</v>
      </c>
      <c r="CD738">
        <v>598</v>
      </c>
      <c r="CE738">
        <v>-8.8793093197073905</v>
      </c>
      <c r="CF738">
        <v>6.2351496926027884E-4</v>
      </c>
      <c r="CG738">
        <v>19205.096765347502</v>
      </c>
      <c r="CH738">
        <v>16756.17805641099</v>
      </c>
      <c r="CI738">
        <v>1424528.5336540355</v>
      </c>
    </row>
    <row r="739" spans="77:87" x14ac:dyDescent="0.25">
      <c r="BY739" t="s">
        <v>5783</v>
      </c>
      <c r="BZ739" t="s">
        <v>5784</v>
      </c>
      <c r="CA739" t="s">
        <v>5785</v>
      </c>
      <c r="CB739">
        <v>1621944.09148863</v>
      </c>
      <c r="CC739">
        <v>5.2811512512833197E-2</v>
      </c>
      <c r="CD739">
        <v>599</v>
      </c>
      <c r="CE739">
        <v>-0.793714891537881</v>
      </c>
      <c r="CF739">
        <v>4.6077305306271805E-2</v>
      </c>
      <c r="CG739">
        <v>0</v>
      </c>
      <c r="CH739">
        <v>0</v>
      </c>
      <c r="CI739">
        <v>1415123.5126065495</v>
      </c>
    </row>
    <row r="740" spans="77:87" x14ac:dyDescent="0.25">
      <c r="BY740" t="s">
        <v>4508</v>
      </c>
      <c r="BZ740" t="s">
        <v>4508</v>
      </c>
      <c r="CA740" t="s">
        <v>4509</v>
      </c>
      <c r="CB740">
        <v>1616090.5688199</v>
      </c>
      <c r="CC740">
        <v>4.8395838946963098E-3</v>
      </c>
      <c r="CD740">
        <v>600</v>
      </c>
      <c r="CE740">
        <v>1.1306002305637901</v>
      </c>
      <c r="CF740">
        <v>4.2224691939480065E-3</v>
      </c>
      <c r="CG740">
        <v>25968.920948222902</v>
      </c>
      <c r="CH740">
        <v>22657.519962431219</v>
      </c>
      <c r="CI740">
        <v>1410016.3960273999</v>
      </c>
    </row>
    <row r="741" spans="77:87" x14ac:dyDescent="0.25">
      <c r="BY741" t="s">
        <v>5453</v>
      </c>
      <c r="BZ741" t="s">
        <v>1726</v>
      </c>
      <c r="CA741" t="s">
        <v>1727</v>
      </c>
      <c r="CB741">
        <v>1614960.9031507899</v>
      </c>
      <c r="CC741">
        <v>2.3405762769579102E-3</v>
      </c>
      <c r="CD741">
        <v>601</v>
      </c>
      <c r="CE741">
        <v>0.47096652836164599</v>
      </c>
      <c r="CF741">
        <v>2.0421200335779001E-3</v>
      </c>
      <c r="CG741">
        <v>256547.220060753</v>
      </c>
      <c r="CH741">
        <v>223833.85784192625</v>
      </c>
      <c r="CI741">
        <v>1409030.7785464209</v>
      </c>
    </row>
    <row r="742" spans="77:87" x14ac:dyDescent="0.25">
      <c r="BY742" t="s">
        <v>4599</v>
      </c>
      <c r="BZ742" t="s">
        <v>2854</v>
      </c>
      <c r="CA742" t="s">
        <v>2855</v>
      </c>
      <c r="CB742">
        <v>1611072.5399240199</v>
      </c>
      <c r="CC742">
        <v>1.53435482915345E-4</v>
      </c>
      <c r="CD742">
        <v>602</v>
      </c>
      <c r="CE742">
        <v>0.35093667832394898</v>
      </c>
      <c r="CF742">
        <v>1.3387031074687776E-4</v>
      </c>
      <c r="CG742">
        <v>162902.132790659</v>
      </c>
      <c r="CH742">
        <v>142129.83022999097</v>
      </c>
      <c r="CI742">
        <v>1405638.2360681491</v>
      </c>
    </row>
    <row r="743" spans="77:87" x14ac:dyDescent="0.25">
      <c r="BY743" t="s">
        <v>2917</v>
      </c>
      <c r="BZ743" t="s">
        <v>2917</v>
      </c>
      <c r="CA743" t="s">
        <v>2918</v>
      </c>
      <c r="CB743">
        <v>1605629.82269773</v>
      </c>
      <c r="CC743">
        <v>2.02115654667138E-2</v>
      </c>
      <c r="CD743">
        <v>603</v>
      </c>
      <c r="CE743">
        <v>-5.0044659954867097</v>
      </c>
      <c r="CF743">
        <v>1.7634307907791264E-2</v>
      </c>
      <c r="CG743">
        <v>76767.605103320093</v>
      </c>
      <c r="CH743">
        <v>66978.66070617536</v>
      </c>
      <c r="CI743">
        <v>1400889.5414862523</v>
      </c>
    </row>
    <row r="744" spans="77:87" x14ac:dyDescent="0.25">
      <c r="BY744" t="s">
        <v>4031</v>
      </c>
      <c r="BZ744" t="s">
        <v>201</v>
      </c>
      <c r="CA744" t="s">
        <v>9620</v>
      </c>
      <c r="CB744">
        <v>1590111.30553373</v>
      </c>
      <c r="CC744">
        <v>1.5746340800697301E-2</v>
      </c>
      <c r="CD744">
        <v>604</v>
      </c>
      <c r="CE744">
        <v>-10.532002310782699</v>
      </c>
      <c r="CF744">
        <v>1.3738461899837193E-2</v>
      </c>
      <c r="CG744">
        <v>32991.1185056385</v>
      </c>
      <c r="CH744">
        <v>28784.289020510525</v>
      </c>
      <c r="CI744">
        <v>1387349.8525199026</v>
      </c>
    </row>
    <row r="745" spans="77:87" x14ac:dyDescent="0.25">
      <c r="BY745" t="s">
        <v>4067</v>
      </c>
      <c r="BZ745" t="s">
        <v>4068</v>
      </c>
      <c r="CA745" t="s">
        <v>2191</v>
      </c>
      <c r="CB745">
        <v>1584688.3192253599</v>
      </c>
      <c r="CC745">
        <v>9.24150941050979E-4</v>
      </c>
      <c r="CD745">
        <v>605</v>
      </c>
      <c r="CE745">
        <v>-7.4763876121401598</v>
      </c>
      <c r="CF745">
        <v>8.0630875795380491E-4</v>
      </c>
      <c r="CG745">
        <v>26211.397612419001</v>
      </c>
      <c r="CH745">
        <v>22869.077457269017</v>
      </c>
      <c r="CI745">
        <v>1382618.372887658</v>
      </c>
    </row>
    <row r="746" spans="77:87" x14ac:dyDescent="0.25">
      <c r="BY746" t="s">
        <v>4752</v>
      </c>
      <c r="BZ746" t="s">
        <v>4753</v>
      </c>
      <c r="CA746" t="s">
        <v>2184</v>
      </c>
      <c r="CB746">
        <v>1581353.2501292401</v>
      </c>
      <c r="CC746">
        <v>2.9751061234901898E-3</v>
      </c>
      <c r="CD746">
        <v>606</v>
      </c>
      <c r="CE746">
        <v>-8.5895697011642103</v>
      </c>
      <c r="CF746">
        <v>2.5957384412594632E-3</v>
      </c>
      <c r="CG746">
        <v>26001.063903235699</v>
      </c>
      <c r="CH746">
        <v>22685.564240678512</v>
      </c>
      <c r="CI746">
        <v>1379708.5717922607</v>
      </c>
    </row>
    <row r="747" spans="77:87" x14ac:dyDescent="0.25">
      <c r="BY747" t="s">
        <v>4041</v>
      </c>
      <c r="BZ747" t="s">
        <v>296</v>
      </c>
      <c r="CA747" t="s">
        <v>297</v>
      </c>
      <c r="CB747">
        <v>1569674.9042863401</v>
      </c>
      <c r="CC747">
        <v>9.3453810561298506E-3</v>
      </c>
      <c r="CD747">
        <v>607</v>
      </c>
      <c r="CE747">
        <v>-1.69078339680594</v>
      </c>
      <c r="CF747">
        <v>8.1537141361385131E-3</v>
      </c>
      <c r="CG747">
        <v>71672.227737524896</v>
      </c>
      <c r="CH747">
        <v>62533.015289802177</v>
      </c>
      <c r="CI747">
        <v>1369519.3785411725</v>
      </c>
    </row>
    <row r="748" spans="77:87" x14ac:dyDescent="0.25">
      <c r="BY748" t="s">
        <v>2794</v>
      </c>
      <c r="BZ748" t="s">
        <v>2794</v>
      </c>
      <c r="CA748" t="s">
        <v>2793</v>
      </c>
      <c r="CB748">
        <v>1566652.58293636</v>
      </c>
      <c r="CC748">
        <v>1.28804041254055E-2</v>
      </c>
      <c r="CD748">
        <v>608</v>
      </c>
      <c r="CE748">
        <v>-11.027252229825301</v>
      </c>
      <c r="CF748">
        <v>1.1237972273758549E-2</v>
      </c>
      <c r="CG748">
        <v>2667374.17660463</v>
      </c>
      <c r="CH748">
        <v>2327246.6258490682</v>
      </c>
      <c r="CI748">
        <v>1366882.4454758137</v>
      </c>
    </row>
    <row r="749" spans="77:87" x14ac:dyDescent="0.25">
      <c r="BY749" t="s">
        <v>4485</v>
      </c>
      <c r="BZ749" t="s">
        <v>4486</v>
      </c>
      <c r="CA749" t="s">
        <v>1822</v>
      </c>
      <c r="CB749">
        <v>1552937.2303811701</v>
      </c>
      <c r="CC749">
        <v>6.3308815546618893E-2</v>
      </c>
      <c r="CD749">
        <v>609</v>
      </c>
      <c r="CE749">
        <v>-2.5660824832001699</v>
      </c>
      <c r="CF749">
        <v>5.5236055241007359E-2</v>
      </c>
      <c r="CG749">
        <v>25626.584258505001</v>
      </c>
      <c r="CH749">
        <v>22358.835993366007</v>
      </c>
      <c r="CI749">
        <v>1354915.9923863462</v>
      </c>
    </row>
    <row r="750" spans="77:87" x14ac:dyDescent="0.25">
      <c r="BY750" t="s">
        <v>4123</v>
      </c>
      <c r="BZ750" t="s">
        <v>871</v>
      </c>
      <c r="CA750" t="s">
        <v>980</v>
      </c>
      <c r="CB750">
        <v>1521164.8116681699</v>
      </c>
      <c r="CC750">
        <v>1.3678616735672699E-2</v>
      </c>
      <c r="CD750">
        <v>610</v>
      </c>
      <c r="CE750">
        <v>1.8591893840542899</v>
      </c>
      <c r="CF750">
        <v>1.1934401601240137E-2</v>
      </c>
      <c r="CG750">
        <v>273049.26429763599</v>
      </c>
      <c r="CH750">
        <v>238231.66040998735</v>
      </c>
      <c r="CI750">
        <v>1327195.0018731155</v>
      </c>
    </row>
    <row r="751" spans="77:87" x14ac:dyDescent="0.25">
      <c r="BY751" t="s">
        <v>4128</v>
      </c>
      <c r="BZ751" t="s">
        <v>4129</v>
      </c>
      <c r="CA751" t="s">
        <v>4130</v>
      </c>
      <c r="CB751">
        <v>1520362.83946109</v>
      </c>
      <c r="CC751">
        <v>1.3139587311708801E-4</v>
      </c>
      <c r="CD751">
        <v>611</v>
      </c>
      <c r="CE751">
        <v>28.358295815935001</v>
      </c>
      <c r="CF751">
        <v>1.1464105975243571E-4</v>
      </c>
      <c r="CG751">
        <v>41100.047176429303</v>
      </c>
      <c r="CH751">
        <v>35859.215760774117</v>
      </c>
      <c r="CI751">
        <v>1326495.2923500494</v>
      </c>
    </row>
    <row r="752" spans="77:87" x14ac:dyDescent="0.25">
      <c r="BY752" t="s">
        <v>4797</v>
      </c>
      <c r="BZ752" t="s">
        <v>318</v>
      </c>
      <c r="CA752" t="s">
        <v>319</v>
      </c>
      <c r="CB752">
        <v>1514154.3855643501</v>
      </c>
      <c r="CC752">
        <v>0.43310048601628098</v>
      </c>
      <c r="CD752">
        <v>612</v>
      </c>
      <c r="CE752">
        <v>-0.98690902072531195</v>
      </c>
      <c r="CF752">
        <v>0.37787411064240112</v>
      </c>
      <c r="CG752">
        <v>2675.6887833000701</v>
      </c>
      <c r="CH752">
        <v>2334.5010037863462</v>
      </c>
      <c r="CI752">
        <v>1321078.5032434983</v>
      </c>
    </row>
    <row r="753" spans="77:87" x14ac:dyDescent="0.25">
      <c r="BY753" t="s">
        <v>5189</v>
      </c>
      <c r="BZ753" t="s">
        <v>3192</v>
      </c>
      <c r="CA753" t="s">
        <v>3193</v>
      </c>
      <c r="CB753">
        <v>1511170.5338181199</v>
      </c>
      <c r="CC753">
        <v>3.4576596122344503E-5</v>
      </c>
      <c r="CD753">
        <v>613</v>
      </c>
      <c r="CE753">
        <v>0.70553295165697805</v>
      </c>
      <c r="CF753">
        <v>3.0167596044399879E-5</v>
      </c>
      <c r="CG753">
        <v>16.092437148169999</v>
      </c>
      <c r="CH753">
        <v>14.040426117658257</v>
      </c>
      <c r="CI753">
        <v>1318475.1343688369</v>
      </c>
    </row>
    <row r="754" spans="77:87" x14ac:dyDescent="0.25">
      <c r="BY754" t="s">
        <v>4009</v>
      </c>
      <c r="BZ754" t="s">
        <v>353</v>
      </c>
      <c r="CA754" t="s">
        <v>354</v>
      </c>
      <c r="CB754">
        <v>1506706.33925244</v>
      </c>
      <c r="CC754">
        <v>6.2775238984382295E-2</v>
      </c>
      <c r="CD754">
        <v>614</v>
      </c>
      <c r="CE754">
        <v>1.5011110256578899</v>
      </c>
      <c r="CF754">
        <v>5.4770517160527797E-2</v>
      </c>
      <c r="CG754">
        <v>1733.6719753693201</v>
      </c>
      <c r="CH754">
        <v>1512.6045271020773</v>
      </c>
      <c r="CI754">
        <v>1314580.1871090049</v>
      </c>
    </row>
    <row r="755" spans="77:87" x14ac:dyDescent="0.25">
      <c r="BY755" t="s">
        <v>4010</v>
      </c>
      <c r="BZ755" t="s">
        <v>2260</v>
      </c>
      <c r="CA755" t="s">
        <v>2261</v>
      </c>
      <c r="CB755">
        <v>1507463.59129525</v>
      </c>
      <c r="CC755">
        <v>9.2541517484355604E-3</v>
      </c>
      <c r="CD755">
        <v>615</v>
      </c>
      <c r="CE755">
        <v>0.89295420785673396</v>
      </c>
      <c r="CF755">
        <v>8.0741178423855524E-3</v>
      </c>
      <c r="CG755">
        <v>185979.992445813</v>
      </c>
      <c r="CH755">
        <v>162264.93968907767</v>
      </c>
      <c r="CI755">
        <v>1315240.8789148282</v>
      </c>
    </row>
    <row r="756" spans="77:87" x14ac:dyDescent="0.25">
      <c r="BY756" t="s">
        <v>7343</v>
      </c>
      <c r="BZ756" t="s">
        <v>7344</v>
      </c>
      <c r="CA756" t="s">
        <v>832</v>
      </c>
      <c r="CB756">
        <v>1504526.05393285</v>
      </c>
      <c r="CC756">
        <v>3.3564085035825002</v>
      </c>
      <c r="CD756">
        <v>616</v>
      </c>
      <c r="CE756">
        <v>-1.74025068008884</v>
      </c>
      <c r="CF756">
        <v>2.9284194296566826</v>
      </c>
      <c r="CG756">
        <v>0</v>
      </c>
      <c r="CH756">
        <v>0</v>
      </c>
      <c r="CI756">
        <v>1312677.9186916573</v>
      </c>
    </row>
    <row r="757" spans="77:87" x14ac:dyDescent="0.25">
      <c r="BY757" t="s">
        <v>5668</v>
      </c>
      <c r="BZ757" t="s">
        <v>1316</v>
      </c>
      <c r="CA757" t="s">
        <v>1317</v>
      </c>
      <c r="CB757">
        <v>1504344.93095479</v>
      </c>
      <c r="CC757">
        <v>1.6257709540833E-5</v>
      </c>
      <c r="CD757">
        <v>617</v>
      </c>
      <c r="CE757">
        <v>11.773225664336501</v>
      </c>
      <c r="CF757">
        <v>1.4184623966443228E-5</v>
      </c>
      <c r="CG757">
        <v>38221.823149313001</v>
      </c>
      <c r="CH757">
        <v>33348.005592251517</v>
      </c>
      <c r="CI757">
        <v>1312519.8914290215</v>
      </c>
    </row>
    <row r="758" spans="77:87" x14ac:dyDescent="0.25">
      <c r="BY758" t="s">
        <v>4786</v>
      </c>
      <c r="BZ758" t="s">
        <v>4787</v>
      </c>
      <c r="CA758" t="s">
        <v>4788</v>
      </c>
      <c r="CB758">
        <v>1491424.38627723</v>
      </c>
      <c r="CC758">
        <v>7.3029223203868898E-2</v>
      </c>
      <c r="CD758">
        <v>618</v>
      </c>
      <c r="CE758">
        <v>5.5370293347169302</v>
      </c>
      <c r="CF758">
        <v>6.3716974836250787E-2</v>
      </c>
      <c r="CG758">
        <v>111.20828104096201</v>
      </c>
      <c r="CH758">
        <v>97.027668292304824</v>
      </c>
      <c r="CI758">
        <v>1301246.897085476</v>
      </c>
    </row>
    <row r="759" spans="77:87" x14ac:dyDescent="0.25">
      <c r="BY759" t="s">
        <v>5556</v>
      </c>
      <c r="BZ759" t="s">
        <v>1146</v>
      </c>
      <c r="CA759" t="s">
        <v>1147</v>
      </c>
      <c r="CB759">
        <v>1483476.21410521</v>
      </c>
      <c r="CC759">
        <v>0.10975365451055399</v>
      </c>
      <c r="CD759">
        <v>619</v>
      </c>
      <c r="CE759">
        <v>-13.6116284111884</v>
      </c>
      <c r="CF759">
        <v>9.5758527009295255E-2</v>
      </c>
      <c r="CG759">
        <v>43.901461804221498</v>
      </c>
      <c r="CH759">
        <v>38.303410803718016</v>
      </c>
      <c r="CI759">
        <v>1294312.2281397989</v>
      </c>
    </row>
    <row r="760" spans="77:87" x14ac:dyDescent="0.25">
      <c r="BY760" t="s">
        <v>5427</v>
      </c>
      <c r="BZ760" t="s">
        <v>681</v>
      </c>
      <c r="CA760" t="s">
        <v>682</v>
      </c>
      <c r="CB760">
        <v>1483749.77541137</v>
      </c>
      <c r="CC760">
        <v>4.9778233963987599</v>
      </c>
      <c r="CD760">
        <v>620</v>
      </c>
      <c r="CE760">
        <v>0.86242528716966604</v>
      </c>
      <c r="CF760">
        <v>4.3430812238303709</v>
      </c>
      <c r="CG760">
        <v>48.995522541329599</v>
      </c>
      <c r="CH760">
        <v>42.747907479994517</v>
      </c>
      <c r="CI760">
        <v>1294550.9065495653</v>
      </c>
    </row>
    <row r="761" spans="77:87" x14ac:dyDescent="0.25">
      <c r="BY761" t="s">
        <v>4347</v>
      </c>
      <c r="BZ761" t="s">
        <v>2571</v>
      </c>
      <c r="CA761" t="s">
        <v>2572</v>
      </c>
      <c r="CB761">
        <v>1489807.0936221001</v>
      </c>
      <c r="CC761">
        <v>1.85576814009437E-3</v>
      </c>
      <c r="CD761">
        <v>621</v>
      </c>
      <c r="CE761">
        <v>-0.59160868838983105</v>
      </c>
      <c r="CF761">
        <v>1.6191317214783773E-3</v>
      </c>
      <c r="CG761">
        <v>27183.8298888629</v>
      </c>
      <c r="CH761">
        <v>23717.511004414446</v>
      </c>
      <c r="CI761">
        <v>1299835.8318859723</v>
      </c>
    </row>
    <row r="762" spans="77:87" x14ac:dyDescent="0.25">
      <c r="BY762" t="s">
        <v>4446</v>
      </c>
      <c r="BZ762" t="s">
        <v>4447</v>
      </c>
      <c r="CA762" t="s">
        <v>3188</v>
      </c>
      <c r="CB762">
        <v>1483771.4900134299</v>
      </c>
      <c r="CC762">
        <v>1.1028068601682999E-4</v>
      </c>
      <c r="CD762">
        <v>622</v>
      </c>
      <c r="CE762">
        <v>1.79158815158897</v>
      </c>
      <c r="CF762">
        <v>9.6218354620079984E-5</v>
      </c>
      <c r="CG762">
        <v>1087470.4974594</v>
      </c>
      <c r="CH762">
        <v>948802.78444636252</v>
      </c>
      <c r="CI762">
        <v>1294569.8522358581</v>
      </c>
    </row>
    <row r="763" spans="77:87" x14ac:dyDescent="0.25">
      <c r="BY763" t="s">
        <v>4277</v>
      </c>
      <c r="BZ763" t="s">
        <v>282</v>
      </c>
      <c r="CA763" t="s">
        <v>283</v>
      </c>
      <c r="CB763">
        <v>1470757.70213507</v>
      </c>
      <c r="CC763">
        <v>1.2725715805411</v>
      </c>
      <c r="CD763">
        <v>623</v>
      </c>
      <c r="CE763">
        <v>0.60595063024176099</v>
      </c>
      <c r="CF763">
        <v>1.1103008880199827</v>
      </c>
      <c r="CG763">
        <v>7.86172509721351</v>
      </c>
      <c r="CH763">
        <v>6.8592450831674299</v>
      </c>
      <c r="CI763">
        <v>1283215.5045050194</v>
      </c>
    </row>
    <row r="764" spans="77:87" x14ac:dyDescent="0.25">
      <c r="BY764" t="s">
        <v>3714</v>
      </c>
      <c r="BZ764" t="s">
        <v>2889</v>
      </c>
      <c r="CA764" t="s">
        <v>2890</v>
      </c>
      <c r="CB764">
        <v>1457970.18625812</v>
      </c>
      <c r="CC764">
        <v>5.6905032322715596E-4</v>
      </c>
      <c r="CD764">
        <v>624</v>
      </c>
      <c r="CE764">
        <v>-3.4222431947849499</v>
      </c>
      <c r="CF764">
        <v>4.9648844031116861E-4</v>
      </c>
      <c r="CG764">
        <v>95788.463813514798</v>
      </c>
      <c r="CH764">
        <v>83574.093638798309</v>
      </c>
      <c r="CI764">
        <v>1272058.5759276026</v>
      </c>
    </row>
    <row r="765" spans="77:87" x14ac:dyDescent="0.25">
      <c r="BY765" t="s">
        <v>4410</v>
      </c>
      <c r="BZ765" t="s">
        <v>2579</v>
      </c>
      <c r="CA765" t="s">
        <v>2580</v>
      </c>
      <c r="CB765">
        <v>1458300.06000494</v>
      </c>
      <c r="CC765">
        <v>2.38319342492361E-2</v>
      </c>
      <c r="CD765">
        <v>625</v>
      </c>
      <c r="CE765">
        <v>-4.96704910169528</v>
      </c>
      <c r="CF765">
        <v>2.0793028985379016E-2</v>
      </c>
      <c r="CG765">
        <v>120860.826423926</v>
      </c>
      <c r="CH765">
        <v>105449.37900330556</v>
      </c>
      <c r="CI765">
        <v>1272346.3861534707</v>
      </c>
    </row>
    <row r="766" spans="77:87" x14ac:dyDescent="0.25">
      <c r="BY766" t="s">
        <v>1304</v>
      </c>
      <c r="BZ766" t="s">
        <v>1304</v>
      </c>
      <c r="CA766" t="s">
        <v>1303</v>
      </c>
      <c r="CB766">
        <v>1454136.9885186099</v>
      </c>
      <c r="CC766">
        <v>3.4481816956635097E-5</v>
      </c>
      <c r="CD766">
        <v>626</v>
      </c>
      <c r="CE766">
        <v>0.31602277967063702</v>
      </c>
      <c r="CF766">
        <v>3.0084902549226743E-5</v>
      </c>
      <c r="CG766">
        <v>20463.040574604001</v>
      </c>
      <c r="CH766">
        <v>17853.716418773955</v>
      </c>
      <c r="CI766">
        <v>1268714.1645646484</v>
      </c>
    </row>
    <row r="767" spans="77:87" x14ac:dyDescent="0.25">
      <c r="BY767" t="s">
        <v>3998</v>
      </c>
      <c r="BZ767" t="s">
        <v>1425</v>
      </c>
      <c r="CA767" t="s">
        <v>1426</v>
      </c>
      <c r="CB767">
        <v>1446725.6864280701</v>
      </c>
      <c r="CC767">
        <v>3.6121048275355602E-2</v>
      </c>
      <c r="CD767">
        <v>627</v>
      </c>
      <c r="CE767">
        <v>0.46872494918766799</v>
      </c>
      <c r="CF767">
        <v>3.1515108925571925E-2</v>
      </c>
      <c r="CG767">
        <v>738272.85046677105</v>
      </c>
      <c r="CH767">
        <v>644132.72621235147</v>
      </c>
      <c r="CI767">
        <v>1262247.9072488816</v>
      </c>
    </row>
    <row r="768" spans="77:87" x14ac:dyDescent="0.25">
      <c r="BY768" t="s">
        <v>3890</v>
      </c>
      <c r="BZ768" t="s">
        <v>179</v>
      </c>
      <c r="CA768" t="s">
        <v>180</v>
      </c>
      <c r="CB768">
        <v>1442094.94776583</v>
      </c>
      <c r="CC768">
        <v>7.6804803821368898E-3</v>
      </c>
      <c r="CD768">
        <v>628</v>
      </c>
      <c r="CE768">
        <v>-10.960353564342</v>
      </c>
      <c r="CF768">
        <v>6.7011116066890896E-3</v>
      </c>
      <c r="CG768">
        <v>91325.6541081303</v>
      </c>
      <c r="CH768">
        <v>79680.354650186215</v>
      </c>
      <c r="CI768">
        <v>1258207.6525964185</v>
      </c>
    </row>
    <row r="769" spans="77:87" x14ac:dyDescent="0.25">
      <c r="BY769" t="s">
        <v>2494</v>
      </c>
      <c r="BZ769" t="s">
        <v>2494</v>
      </c>
      <c r="CA769" t="s">
        <v>2493</v>
      </c>
      <c r="CB769">
        <v>1430566.28297968</v>
      </c>
      <c r="CC769">
        <v>1.02515468995765E-2</v>
      </c>
      <c r="CD769">
        <v>629</v>
      </c>
      <c r="CE769">
        <v>0.51724387338834399</v>
      </c>
      <c r="CF769">
        <v>8.9443311482239069E-3</v>
      </c>
      <c r="CG769">
        <v>9008.3110524241692</v>
      </c>
      <c r="CH769">
        <v>7859.6252768853574</v>
      </c>
      <c r="CI769">
        <v>1248149.0539718098</v>
      </c>
    </row>
    <row r="770" spans="77:87" x14ac:dyDescent="0.25">
      <c r="BY770" t="s">
        <v>3940</v>
      </c>
      <c r="BZ770" t="s">
        <v>467</v>
      </c>
      <c r="CA770" t="s">
        <v>468</v>
      </c>
      <c r="CB770">
        <v>1447237.92162541</v>
      </c>
      <c r="CC770">
        <v>1.0212567596277701E-5</v>
      </c>
      <c r="CD770">
        <v>630</v>
      </c>
      <c r="CE770">
        <v>-1.7125235391828799</v>
      </c>
      <c r="CF770">
        <v>8.9103222518059497E-6</v>
      </c>
      <c r="CG770">
        <v>291.40982848374</v>
      </c>
      <c r="CH770">
        <v>254.2509956144645</v>
      </c>
      <c r="CI770">
        <v>1262694.825287268</v>
      </c>
    </row>
    <row r="771" spans="77:87" x14ac:dyDescent="0.25">
      <c r="BY771" t="s">
        <v>4122</v>
      </c>
      <c r="BZ771" t="s">
        <v>2547</v>
      </c>
      <c r="CA771" t="s">
        <v>2548</v>
      </c>
      <c r="CB771">
        <v>1425913.73370003</v>
      </c>
      <c r="CC771">
        <v>2.3346658141585899E-2</v>
      </c>
      <c r="CD771">
        <v>631</v>
      </c>
      <c r="CE771">
        <v>7.3477389707132703</v>
      </c>
      <c r="CF771">
        <v>2.0369632375319725E-2</v>
      </c>
      <c r="CG771">
        <v>42588.690094303303</v>
      </c>
      <c r="CH771">
        <v>37158.035865618331</v>
      </c>
      <c r="CI771">
        <v>1244089.769861005</v>
      </c>
    </row>
    <row r="772" spans="77:87" x14ac:dyDescent="0.25">
      <c r="BY772" t="s">
        <v>3761</v>
      </c>
      <c r="BZ772" t="s">
        <v>227</v>
      </c>
      <c r="CA772" t="s">
        <v>228</v>
      </c>
      <c r="CB772">
        <v>1421690.3765752399</v>
      </c>
      <c r="CC772">
        <v>2.0020649933746202</v>
      </c>
      <c r="CD772">
        <v>632</v>
      </c>
      <c r="CE772">
        <v>0.70658728160426898</v>
      </c>
      <c r="CF772">
        <v>1.7467736778094498</v>
      </c>
      <c r="CG772">
        <v>117118.93638903899</v>
      </c>
      <c r="CH772">
        <v>102184.63233432712</v>
      </c>
      <c r="CI772">
        <v>1240404.9498966255</v>
      </c>
    </row>
    <row r="773" spans="77:87" x14ac:dyDescent="0.25">
      <c r="BY773" t="s">
        <v>4065</v>
      </c>
      <c r="BZ773" t="s">
        <v>2992</v>
      </c>
      <c r="CA773" t="s">
        <v>2993</v>
      </c>
      <c r="CB773">
        <v>1420909.8751724199</v>
      </c>
      <c r="CC773">
        <v>3.0232125003668599E-3</v>
      </c>
      <c r="CD773">
        <v>633</v>
      </c>
      <c r="CE773">
        <v>0.54814112751939903</v>
      </c>
      <c r="CF773">
        <v>2.6377105815950813E-3</v>
      </c>
      <c r="CG773">
        <v>124342.342217946</v>
      </c>
      <c r="CH773">
        <v>108486.95279236689</v>
      </c>
      <c r="CI773">
        <v>1239723.9733496846</v>
      </c>
    </row>
    <row r="774" spans="77:87" x14ac:dyDescent="0.25">
      <c r="BY774" t="s">
        <v>5587</v>
      </c>
      <c r="BZ774" t="s">
        <v>2102</v>
      </c>
      <c r="CA774" t="s">
        <v>2144</v>
      </c>
      <c r="CB774">
        <v>1420569.1548128999</v>
      </c>
      <c r="CC774">
        <v>3.9379942419609203E-2</v>
      </c>
      <c r="CD774">
        <v>634</v>
      </c>
      <c r="CE774">
        <v>-4.8013463261007097</v>
      </c>
      <c r="CF774">
        <v>3.4358448441915171E-2</v>
      </c>
      <c r="CG774">
        <v>446.96393709287997</v>
      </c>
      <c r="CH774">
        <v>389.96977761841868</v>
      </c>
      <c r="CI774">
        <v>1239426.6996060885</v>
      </c>
    </row>
    <row r="775" spans="77:87" x14ac:dyDescent="0.25">
      <c r="BY775" t="s">
        <v>4679</v>
      </c>
      <c r="BZ775" t="s">
        <v>1222</v>
      </c>
      <c r="CA775" t="s">
        <v>1223</v>
      </c>
      <c r="CB775">
        <v>1404605.354823</v>
      </c>
      <c r="CC775">
        <v>2.4357226807222201E-2</v>
      </c>
      <c r="CD775">
        <v>635</v>
      </c>
      <c r="CE775">
        <v>41.385447264596003</v>
      </c>
      <c r="CF775">
        <v>2.1251339388126081E-2</v>
      </c>
      <c r="CG775">
        <v>39.2151351596277</v>
      </c>
      <c r="CH775">
        <v>34.214656414882953</v>
      </c>
      <c r="CI775">
        <v>1225498.5076081005</v>
      </c>
    </row>
    <row r="776" spans="77:87" x14ac:dyDescent="0.25">
      <c r="BY776" t="s">
        <v>9621</v>
      </c>
      <c r="BZ776" t="s">
        <v>9622</v>
      </c>
      <c r="CA776" t="s">
        <v>9623</v>
      </c>
      <c r="CB776">
        <v>1391010.27269854</v>
      </c>
      <c r="CC776">
        <v>1.9186348588945301E-2</v>
      </c>
      <c r="CD776">
        <v>636</v>
      </c>
      <c r="CE776">
        <v>2.3864202517815301</v>
      </c>
      <c r="CF776">
        <v>1.6739820534974539E-2</v>
      </c>
      <c r="CG776">
        <v>226757.892617743</v>
      </c>
      <c r="CH776">
        <v>197843.0866984842</v>
      </c>
      <c r="CI776">
        <v>1213636.988785659</v>
      </c>
    </row>
    <row r="777" spans="77:87" x14ac:dyDescent="0.25">
      <c r="BY777" t="s">
        <v>3030</v>
      </c>
      <c r="BZ777" t="s">
        <v>3030</v>
      </c>
      <c r="CA777" t="s">
        <v>3029</v>
      </c>
      <c r="CB777">
        <v>1372752.33385074</v>
      </c>
      <c r="CC777">
        <v>4.5758411128358004E-3</v>
      </c>
      <c r="CD777">
        <v>637</v>
      </c>
      <c r="CE777">
        <v>1.02834053542901</v>
      </c>
      <c r="CF777">
        <v>3.9923573091736582E-3</v>
      </c>
      <c r="CG777">
        <v>76393.705073994701</v>
      </c>
      <c r="CH777">
        <v>66652.438165189378</v>
      </c>
      <c r="CI777">
        <v>1197707.1927520973</v>
      </c>
    </row>
    <row r="778" spans="77:87" x14ac:dyDescent="0.25">
      <c r="BY778" t="s">
        <v>4941</v>
      </c>
      <c r="BZ778" t="s">
        <v>2954</v>
      </c>
      <c r="CA778" t="s">
        <v>2955</v>
      </c>
      <c r="CB778">
        <v>1330554.1870542101</v>
      </c>
      <c r="CC778">
        <v>0.48835556135668201</v>
      </c>
      <c r="CD778">
        <v>638</v>
      </c>
      <c r="CE778">
        <v>-26.381627799779199</v>
      </c>
      <c r="CF778">
        <v>0.42608339030584624</v>
      </c>
      <c r="CG778">
        <v>20916.358821445501</v>
      </c>
      <c r="CH778">
        <v>18249.230242687707</v>
      </c>
      <c r="CI778">
        <v>1160889.90044618</v>
      </c>
    </row>
    <row r="779" spans="77:87" x14ac:dyDescent="0.25">
      <c r="BY779" t="s">
        <v>1736</v>
      </c>
      <c r="BZ779" t="s">
        <v>4894</v>
      </c>
      <c r="CA779" t="s">
        <v>1737</v>
      </c>
      <c r="CB779">
        <v>1359756.66051196</v>
      </c>
      <c r="CC779">
        <v>3.0288232225534799E-3</v>
      </c>
      <c r="CD779">
        <v>639</v>
      </c>
      <c r="CE779">
        <v>-5.3987383435461904</v>
      </c>
      <c r="CF779">
        <v>2.6426058581527968E-3</v>
      </c>
      <c r="CG779">
        <v>511765.08466241299</v>
      </c>
      <c r="CH779">
        <v>446507.87165677029</v>
      </c>
      <c r="CI779">
        <v>1186368.6497034386</v>
      </c>
    </row>
    <row r="780" spans="77:87" x14ac:dyDescent="0.25">
      <c r="BY780" t="s">
        <v>4897</v>
      </c>
      <c r="BZ780" t="s">
        <v>3103</v>
      </c>
      <c r="CA780" t="s">
        <v>3104</v>
      </c>
      <c r="CB780">
        <v>1353890.8185095801</v>
      </c>
      <c r="CC780">
        <v>4.2501668494214998E-3</v>
      </c>
      <c r="CD780">
        <v>640</v>
      </c>
      <c r="CE780">
        <v>3.2030706996601999</v>
      </c>
      <c r="CF780">
        <v>3.7082110737843687E-3</v>
      </c>
      <c r="CG780">
        <v>47659.880999481597</v>
      </c>
      <c r="CH780">
        <v>41582.578933713718</v>
      </c>
      <c r="CI780">
        <v>1181250.78467815</v>
      </c>
    </row>
    <row r="781" spans="77:87" x14ac:dyDescent="0.25">
      <c r="BY781" t="s">
        <v>4271</v>
      </c>
      <c r="BZ781" t="s">
        <v>1836</v>
      </c>
      <c r="CA781" t="s">
        <v>1837</v>
      </c>
      <c r="CB781">
        <v>1360829.8656522699</v>
      </c>
      <c r="CC781">
        <v>2.8000812426570701E-3</v>
      </c>
      <c r="CD781">
        <v>641</v>
      </c>
      <c r="CE781">
        <v>-7.6810953901408601</v>
      </c>
      <c r="CF781">
        <v>2.4430316830808974E-3</v>
      </c>
      <c r="CG781">
        <v>1953.2428321877101</v>
      </c>
      <c r="CH781">
        <v>1704.1770256841273</v>
      </c>
      <c r="CI781">
        <v>1187305.006163487</v>
      </c>
    </row>
    <row r="782" spans="77:87" x14ac:dyDescent="0.25">
      <c r="BY782" t="s">
        <v>4553</v>
      </c>
      <c r="BZ782" t="s">
        <v>272</v>
      </c>
      <c r="CA782" t="s">
        <v>273</v>
      </c>
      <c r="CB782">
        <v>1354931.81672418</v>
      </c>
      <c r="CC782">
        <v>1.4951095912107E-5</v>
      </c>
      <c r="CD782">
        <v>642</v>
      </c>
      <c r="CE782">
        <v>0.95048859901660299</v>
      </c>
      <c r="CF782">
        <v>1.3044621867970595E-5</v>
      </c>
      <c r="CG782">
        <v>26802.873224753399</v>
      </c>
      <c r="CH782">
        <v>23385.131648372204</v>
      </c>
      <c r="CI782">
        <v>1182159.0410464136</v>
      </c>
    </row>
    <row r="783" spans="77:87" x14ac:dyDescent="0.25">
      <c r="BY783" t="s">
        <v>4378</v>
      </c>
      <c r="BZ783" t="s">
        <v>2034</v>
      </c>
      <c r="CA783" t="s">
        <v>2035</v>
      </c>
      <c r="CB783">
        <v>1353868.8371783399</v>
      </c>
      <c r="CC783">
        <v>2.7077376743566699E-3</v>
      </c>
      <c r="CD783">
        <v>643</v>
      </c>
      <c r="CE783">
        <v>8.5139927218635005</v>
      </c>
      <c r="CF783">
        <v>2.3624632125487546E-3</v>
      </c>
      <c r="CG783">
        <v>5570.29240167433</v>
      </c>
      <c r="CH783">
        <v>4860.0021363672322</v>
      </c>
      <c r="CI783">
        <v>1181231.6062743817</v>
      </c>
    </row>
    <row r="784" spans="77:87" x14ac:dyDescent="0.25">
      <c r="BY784" t="s">
        <v>5240</v>
      </c>
      <c r="BZ784" t="s">
        <v>5241</v>
      </c>
      <c r="CA784" t="s">
        <v>5242</v>
      </c>
      <c r="CB784">
        <v>1342908.3937416</v>
      </c>
      <c r="CC784">
        <v>1.54195107510233E-2</v>
      </c>
      <c r="CD784">
        <v>644</v>
      </c>
      <c r="CE784">
        <v>-2.6329355054002201</v>
      </c>
      <c r="CF784">
        <v>1.3453307257117322E-2</v>
      </c>
      <c r="CG784">
        <v>573.07114812433099</v>
      </c>
      <c r="CH784">
        <v>499.9965537424053</v>
      </c>
      <c r="CI784">
        <v>1171668.7728220341</v>
      </c>
    </row>
    <row r="785" spans="77:87" x14ac:dyDescent="0.25">
      <c r="BY785" t="s">
        <v>4184</v>
      </c>
      <c r="BZ785" t="s">
        <v>594</v>
      </c>
      <c r="CA785" t="s">
        <v>595</v>
      </c>
      <c r="CB785">
        <v>1337548.3046110701</v>
      </c>
      <c r="CC785">
        <v>0.80058275191436801</v>
      </c>
      <c r="CD785">
        <v>645</v>
      </c>
      <c r="CE785">
        <v>-8.6673875772173297</v>
      </c>
      <c r="CF785">
        <v>0.69849724288675963</v>
      </c>
      <c r="CG785">
        <v>1647.40709194393</v>
      </c>
      <c r="CH785">
        <v>1437.3396240217924</v>
      </c>
      <c r="CI785">
        <v>1166992.1700968947</v>
      </c>
    </row>
    <row r="786" spans="77:87" x14ac:dyDescent="0.25">
      <c r="BY786" t="s">
        <v>3774</v>
      </c>
      <c r="BZ786" t="s">
        <v>3775</v>
      </c>
      <c r="CA786" t="s">
        <v>1690</v>
      </c>
      <c r="CB786">
        <v>1334451.88483802</v>
      </c>
      <c r="CC786">
        <v>2.7876933369587301E-2</v>
      </c>
      <c r="CD786">
        <v>646</v>
      </c>
      <c r="CE786">
        <v>-7.1814312230846502</v>
      </c>
      <c r="CF786">
        <v>2.4322234087897757E-2</v>
      </c>
      <c r="CG786">
        <v>7191.3289294077704</v>
      </c>
      <c r="CH786">
        <v>6274.3338123032709</v>
      </c>
      <c r="CI786">
        <v>1164290.5871947852</v>
      </c>
    </row>
    <row r="787" spans="77:87" x14ac:dyDescent="0.25">
      <c r="BY787" t="s">
        <v>5315</v>
      </c>
      <c r="BZ787" t="s">
        <v>3327</v>
      </c>
      <c r="CA787" t="s">
        <v>3328</v>
      </c>
      <c r="CB787">
        <v>1332059.0793935901</v>
      </c>
      <c r="CC787">
        <v>0.13479848879308601</v>
      </c>
      <c r="CD787">
        <v>647</v>
      </c>
      <c r="CE787">
        <v>-13.2930917119794</v>
      </c>
      <c r="CF787">
        <v>0.1176097942931245</v>
      </c>
      <c r="CG787">
        <v>164418.31875376601</v>
      </c>
      <c r="CH787">
        <v>143452.68125619835</v>
      </c>
      <c r="CI787">
        <v>1162202.8979437964</v>
      </c>
    </row>
    <row r="788" spans="77:87" x14ac:dyDescent="0.25">
      <c r="BY788" t="s">
        <v>3786</v>
      </c>
      <c r="BZ788" t="s">
        <v>3787</v>
      </c>
      <c r="CA788" t="s">
        <v>3788</v>
      </c>
      <c r="CB788">
        <v>1329001.2774640899</v>
      </c>
      <c r="CC788">
        <v>2.46101897365676E-3</v>
      </c>
      <c r="CD788">
        <v>648</v>
      </c>
      <c r="CE788">
        <v>-1.58465539482658</v>
      </c>
      <c r="CF788">
        <v>2.147204600249893E-3</v>
      </c>
      <c r="CG788">
        <v>2309.7688360266402</v>
      </c>
      <c r="CH788">
        <v>2015.2409726695403</v>
      </c>
      <c r="CI788">
        <v>1159535.0085695346</v>
      </c>
    </row>
    <row r="789" spans="77:87" x14ac:dyDescent="0.25">
      <c r="BY789" t="s">
        <v>3785</v>
      </c>
      <c r="BZ789" t="s">
        <v>1508</v>
      </c>
      <c r="CA789" t="s">
        <v>1509</v>
      </c>
      <c r="CB789">
        <v>1327026.7127729801</v>
      </c>
      <c r="CC789">
        <v>8.5264485730171494E-2</v>
      </c>
      <c r="CD789">
        <v>649</v>
      </c>
      <c r="CE789">
        <v>-14.312423022067099</v>
      </c>
      <c r="CF789">
        <v>7.439207009677444E-2</v>
      </c>
      <c r="CG789">
        <v>13598.312204780899</v>
      </c>
      <c r="CH789">
        <v>11864.337022300473</v>
      </c>
      <c r="CI789">
        <v>1157812.2285204469</v>
      </c>
    </row>
    <row r="790" spans="77:87" x14ac:dyDescent="0.25">
      <c r="BY790" t="s">
        <v>4182</v>
      </c>
      <c r="BZ790" t="s">
        <v>975</v>
      </c>
      <c r="CA790" t="s">
        <v>976</v>
      </c>
      <c r="CB790">
        <v>1324519.4523922</v>
      </c>
      <c r="CC790">
        <v>0.19652401024275301</v>
      </c>
      <c r="CD790">
        <v>650</v>
      </c>
      <c r="CE790">
        <v>-2.0578555890910502</v>
      </c>
      <c r="CF790">
        <v>0.17146444760065868</v>
      </c>
      <c r="CG790">
        <v>45116.346071579203</v>
      </c>
      <c r="CH790">
        <v>39363.380318607873</v>
      </c>
      <c r="CI790">
        <v>1155624.6789398615</v>
      </c>
    </row>
    <row r="791" spans="77:87" x14ac:dyDescent="0.25">
      <c r="BY791" t="s">
        <v>4685</v>
      </c>
      <c r="BZ791" t="s">
        <v>1892</v>
      </c>
      <c r="CA791" t="s">
        <v>1893</v>
      </c>
      <c r="CB791">
        <v>1324582.9088854301</v>
      </c>
      <c r="CC791">
        <v>2.4331487978442701E-2</v>
      </c>
      <c r="CD791">
        <v>651</v>
      </c>
      <c r="CE791">
        <v>-25.223966976368001</v>
      </c>
      <c r="CF791">
        <v>2.122888262035957E-2</v>
      </c>
      <c r="CG791">
        <v>39307.5764948008</v>
      </c>
      <c r="CH791">
        <v>34295.310185642789</v>
      </c>
      <c r="CI791">
        <v>1155680.0438418139</v>
      </c>
    </row>
    <row r="792" spans="77:87" x14ac:dyDescent="0.25">
      <c r="BY792" t="s">
        <v>5132</v>
      </c>
      <c r="BZ792" t="s">
        <v>1378</v>
      </c>
      <c r="CA792" t="s">
        <v>1379</v>
      </c>
      <c r="CB792">
        <v>1319174.50569712</v>
      </c>
      <c r="CC792">
        <v>6.7858771331708007E-2</v>
      </c>
      <c r="CD792">
        <v>652</v>
      </c>
      <c r="CE792">
        <v>-51.554482245873601</v>
      </c>
      <c r="CF792">
        <v>5.9205827964116622E-2</v>
      </c>
      <c r="CG792">
        <v>107184.134428302</v>
      </c>
      <c r="CH792">
        <v>93516.656710811541</v>
      </c>
      <c r="CI792">
        <v>1150961.2877776581</v>
      </c>
    </row>
    <row r="793" spans="77:87" x14ac:dyDescent="0.25">
      <c r="BY793" t="s">
        <v>4385</v>
      </c>
      <c r="BZ793" t="s">
        <v>1610</v>
      </c>
      <c r="CA793" t="s">
        <v>1611</v>
      </c>
      <c r="CB793">
        <v>1317219.7390922599</v>
      </c>
      <c r="CC793">
        <v>6.2640590994129898E-4</v>
      </c>
      <c r="CD793">
        <v>653</v>
      </c>
      <c r="CE793">
        <v>0.27288768443595202</v>
      </c>
      <c r="CF793">
        <v>5.465303867410444E-4</v>
      </c>
      <c r="CG793">
        <v>139549.82382359001</v>
      </c>
      <c r="CH793">
        <v>121755.26758854881</v>
      </c>
      <c r="CI793">
        <v>1149255.7812816501</v>
      </c>
    </row>
    <row r="794" spans="77:87" x14ac:dyDescent="0.25">
      <c r="BY794" t="s">
        <v>5603</v>
      </c>
      <c r="BZ794" t="s">
        <v>3169</v>
      </c>
      <c r="CA794" t="s">
        <v>3170</v>
      </c>
      <c r="CB794">
        <v>1316347.8170770099</v>
      </c>
      <c r="CC794">
        <v>9.8161835259958103E-3</v>
      </c>
      <c r="CD794">
        <v>654</v>
      </c>
      <c r="CE794">
        <v>1.3327507099687901</v>
      </c>
      <c r="CF794">
        <v>8.5644826998619843E-3</v>
      </c>
      <c r="CG794">
        <v>7913.5233781776997</v>
      </c>
      <c r="CH794">
        <v>6904.438358132752</v>
      </c>
      <c r="CI794">
        <v>1148495.0415302527</v>
      </c>
    </row>
    <row r="795" spans="77:87" x14ac:dyDescent="0.25">
      <c r="BY795" t="s">
        <v>3942</v>
      </c>
      <c r="BZ795" t="s">
        <v>3943</v>
      </c>
      <c r="CA795" t="s">
        <v>2021</v>
      </c>
      <c r="CB795">
        <v>1310085.0609387001</v>
      </c>
      <c r="CC795">
        <v>4.9888996989288E-3</v>
      </c>
      <c r="CD795">
        <v>655</v>
      </c>
      <c r="CE795">
        <v>-1.72072033778801</v>
      </c>
      <c r="CF795">
        <v>4.3527451427195956E-3</v>
      </c>
      <c r="CG795">
        <v>460924.76531274902</v>
      </c>
      <c r="CH795">
        <v>402150.40478865936</v>
      </c>
      <c r="CI795">
        <v>1143030.8744781632</v>
      </c>
    </row>
    <row r="796" spans="77:87" x14ac:dyDescent="0.25">
      <c r="BY796" t="s">
        <v>5175</v>
      </c>
      <c r="BZ796" t="s">
        <v>971</v>
      </c>
      <c r="CA796" t="s">
        <v>972</v>
      </c>
      <c r="CB796">
        <v>1309547.2033023699</v>
      </c>
      <c r="CC796">
        <v>3.8234246223942201E-4</v>
      </c>
      <c r="CD796">
        <v>656</v>
      </c>
      <c r="CE796">
        <v>0.71683734792699005</v>
      </c>
      <c r="CF796">
        <v>3.335884455094245E-4</v>
      </c>
      <c r="CG796">
        <v>1941.5784723425099</v>
      </c>
      <c r="CH796">
        <v>1694.0000350202279</v>
      </c>
      <c r="CI796">
        <v>1142561.601220472</v>
      </c>
    </row>
    <row r="797" spans="77:87" x14ac:dyDescent="0.25">
      <c r="BY797" t="s">
        <v>4397</v>
      </c>
      <c r="BZ797" t="s">
        <v>1421</v>
      </c>
      <c r="CA797" t="s">
        <v>1422</v>
      </c>
      <c r="CB797">
        <v>1304025.6881212899</v>
      </c>
      <c r="CC797">
        <v>2.9894817350744899E-2</v>
      </c>
      <c r="CD797">
        <v>657</v>
      </c>
      <c r="CE797">
        <v>-20.9586715301939</v>
      </c>
      <c r="CF797">
        <v>2.6082809611082027E-2</v>
      </c>
      <c r="CG797">
        <v>0</v>
      </c>
      <c r="CH797">
        <v>0</v>
      </c>
      <c r="CI797">
        <v>1137744.1565261923</v>
      </c>
    </row>
    <row r="798" spans="77:87" x14ac:dyDescent="0.25">
      <c r="BY798" t="s">
        <v>2813</v>
      </c>
      <c r="BZ798" t="s">
        <v>2813</v>
      </c>
      <c r="CA798" t="s">
        <v>2814</v>
      </c>
      <c r="CB798">
        <v>1302086.9821162301</v>
      </c>
      <c r="CC798">
        <v>4.1947999385705302E-4</v>
      </c>
      <c r="CD798">
        <v>658</v>
      </c>
      <c r="CE798">
        <v>-0.31223354337716602</v>
      </c>
      <c r="CF798">
        <v>3.6599042192036492E-4</v>
      </c>
      <c r="CG798">
        <v>478965.494697569</v>
      </c>
      <c r="CH798">
        <v>417890.68860670336</v>
      </c>
      <c r="CI798">
        <v>1136052.6626786618</v>
      </c>
    </row>
    <row r="799" spans="77:87" x14ac:dyDescent="0.25">
      <c r="BY799" t="s">
        <v>4156</v>
      </c>
      <c r="BZ799" t="s">
        <v>2477</v>
      </c>
      <c r="CA799" t="s">
        <v>2478</v>
      </c>
      <c r="CB799">
        <v>1301360.20630321</v>
      </c>
      <c r="CC799">
        <v>3.421080433389E-4</v>
      </c>
      <c r="CD799">
        <v>659</v>
      </c>
      <c r="CE799">
        <v>-4.0135189334853401</v>
      </c>
      <c r="CF799">
        <v>2.9848447830058367E-4</v>
      </c>
      <c r="CG799">
        <v>2950795.33467119</v>
      </c>
      <c r="CH799">
        <v>2574527.618365929</v>
      </c>
      <c r="CI799">
        <v>1135418.560956663</v>
      </c>
    </row>
    <row r="800" spans="77:87" x14ac:dyDescent="0.25">
      <c r="BY800" t="s">
        <v>4013</v>
      </c>
      <c r="BZ800" t="s">
        <v>833</v>
      </c>
      <c r="CA800" t="s">
        <v>834</v>
      </c>
      <c r="CB800">
        <v>1294972.49479821</v>
      </c>
      <c r="CC800">
        <v>1.6325782485507601</v>
      </c>
      <c r="CD800">
        <v>660</v>
      </c>
      <c r="CE800">
        <v>29.307955925205999</v>
      </c>
      <c r="CF800">
        <v>1.4244016657650591</v>
      </c>
      <c r="CG800">
        <v>135.36680813259201</v>
      </c>
      <c r="CH800">
        <v>118.10564496037273</v>
      </c>
      <c r="CI800">
        <v>1129845.3720965115</v>
      </c>
    </row>
    <row r="801" spans="77:87" x14ac:dyDescent="0.25">
      <c r="BY801" t="s">
        <v>4903</v>
      </c>
      <c r="BZ801" t="s">
        <v>2393</v>
      </c>
      <c r="CA801" t="s">
        <v>2394</v>
      </c>
      <c r="CB801">
        <v>1294398.81261405</v>
      </c>
      <c r="CC801">
        <v>8.6272379384483104E-4</v>
      </c>
      <c r="CD801">
        <v>661</v>
      </c>
      <c r="CE801">
        <v>0.93571384017958104</v>
      </c>
      <c r="CF801">
        <v>7.5271443199650164E-4</v>
      </c>
      <c r="CG801">
        <v>417.29970613645497</v>
      </c>
      <c r="CH801">
        <v>364.08815140817126</v>
      </c>
      <c r="CI801">
        <v>1129344.8424223827</v>
      </c>
    </row>
    <row r="802" spans="77:87" x14ac:dyDescent="0.25">
      <c r="BY802" t="s">
        <v>4662</v>
      </c>
      <c r="BZ802" t="s">
        <v>2526</v>
      </c>
      <c r="CA802" t="s">
        <v>2527</v>
      </c>
      <c r="CB802">
        <v>1284339.4619614901</v>
      </c>
      <c r="CC802">
        <v>4.0008041946052496E-3</v>
      </c>
      <c r="CD802">
        <v>662</v>
      </c>
      <c r="CE802">
        <v>0.272691786657977</v>
      </c>
      <c r="CF802">
        <v>3.4906456485343574E-3</v>
      </c>
      <c r="CG802">
        <v>5217.3047850855601</v>
      </c>
      <c r="CH802">
        <v>4552.0253827201623</v>
      </c>
      <c r="CI802">
        <v>1120568.1998089333</v>
      </c>
    </row>
    <row r="803" spans="77:87" x14ac:dyDescent="0.25">
      <c r="BY803" t="s">
        <v>4434</v>
      </c>
      <c r="BZ803" t="s">
        <v>3195</v>
      </c>
      <c r="CA803" t="s">
        <v>3196</v>
      </c>
      <c r="CB803">
        <v>1282415.3070984599</v>
      </c>
      <c r="CC803">
        <v>3.1954902101620601E-2</v>
      </c>
      <c r="CD803">
        <v>663</v>
      </c>
      <c r="CE803">
        <v>0.148336543288068</v>
      </c>
      <c r="CF803">
        <v>2.7880204715034565E-2</v>
      </c>
      <c r="CG803">
        <v>89005.9386307245</v>
      </c>
      <c r="CH803">
        <v>77656.435372166336</v>
      </c>
      <c r="CI803">
        <v>1118889.4016291075</v>
      </c>
    </row>
    <row r="804" spans="77:87" x14ac:dyDescent="0.25">
      <c r="BY804" t="s">
        <v>4811</v>
      </c>
      <c r="BZ804" t="s">
        <v>1719</v>
      </c>
      <c r="CA804" t="s">
        <v>1720</v>
      </c>
      <c r="CB804">
        <v>1264456.61568653</v>
      </c>
      <c r="CC804">
        <v>2.2340222497284601E-3</v>
      </c>
      <c r="CD804">
        <v>664</v>
      </c>
      <c r="CE804">
        <v>-3.7631462447645099</v>
      </c>
      <c r="CF804">
        <v>1.9491531365765863E-3</v>
      </c>
      <c r="CG804">
        <v>245333.95582342599</v>
      </c>
      <c r="CH804">
        <v>214050.44178055774</v>
      </c>
      <c r="CI804">
        <v>1103220.6947938784</v>
      </c>
    </row>
    <row r="805" spans="77:87" x14ac:dyDescent="0.25">
      <c r="BY805" t="s">
        <v>2277</v>
      </c>
      <c r="BZ805" t="s">
        <v>5372</v>
      </c>
      <c r="CA805" t="s">
        <v>5373</v>
      </c>
      <c r="CB805">
        <v>1278012.3928855299</v>
      </c>
      <c r="CC805">
        <v>1.6026368718665099E-2</v>
      </c>
      <c r="CD805">
        <v>665</v>
      </c>
      <c r="CE805">
        <v>-14.8224933552197</v>
      </c>
      <c r="CF805">
        <v>1.3982782337873244E-2</v>
      </c>
      <c r="CG805">
        <v>115.443323060181</v>
      </c>
      <c r="CH805">
        <v>100.72268316348513</v>
      </c>
      <c r="CI805">
        <v>1115047.920619125</v>
      </c>
    </row>
    <row r="806" spans="77:87" x14ac:dyDescent="0.25">
      <c r="BY806" t="s">
        <v>1022</v>
      </c>
      <c r="BZ806" t="s">
        <v>1022</v>
      </c>
      <c r="CA806" t="s">
        <v>1023</v>
      </c>
      <c r="CB806">
        <v>1274834.14378514</v>
      </c>
      <c r="CC806">
        <v>6.9942243632075997E-3</v>
      </c>
      <c r="CD806">
        <v>666</v>
      </c>
      <c r="CE806">
        <v>7.1531892355812898</v>
      </c>
      <c r="CF806">
        <v>6.1023628377575492E-3</v>
      </c>
      <c r="CG806">
        <v>1753.6821483589799</v>
      </c>
      <c r="CH806">
        <v>1530.0631228931338</v>
      </c>
      <c r="CI806">
        <v>1112274.9427745221</v>
      </c>
    </row>
    <row r="807" spans="77:87" x14ac:dyDescent="0.25">
      <c r="BY807" t="s">
        <v>4521</v>
      </c>
      <c r="BZ807" t="s">
        <v>1505</v>
      </c>
      <c r="CA807" t="s">
        <v>1506</v>
      </c>
      <c r="CB807">
        <v>1271807.9720475001</v>
      </c>
      <c r="CC807">
        <v>2.9892226531441E-2</v>
      </c>
      <c r="CD807">
        <v>667</v>
      </c>
      <c r="CE807">
        <v>-0.32378875733631501</v>
      </c>
      <c r="CF807">
        <v>2.6080549157510846E-2</v>
      </c>
      <c r="CG807">
        <v>20852.817228333301</v>
      </c>
      <c r="CH807">
        <v>18193.791092279618</v>
      </c>
      <c r="CI807">
        <v>1109634.6502998357</v>
      </c>
    </row>
    <row r="808" spans="77:87" x14ac:dyDescent="0.25">
      <c r="BY808" t="s">
        <v>4836</v>
      </c>
      <c r="BZ808" t="s">
        <v>2860</v>
      </c>
      <c r="CA808" t="s">
        <v>4837</v>
      </c>
      <c r="CB808">
        <v>1270247.41915561</v>
      </c>
      <c r="CC808">
        <v>1.41927088793573E-3</v>
      </c>
      <c r="CD808">
        <v>668</v>
      </c>
      <c r="CE808">
        <v>2.7449017378389602</v>
      </c>
      <c r="CF808">
        <v>1.2382939799314939E-3</v>
      </c>
      <c r="CG808">
        <v>62770.8051512081</v>
      </c>
      <c r="CH808">
        <v>54766.648703156978</v>
      </c>
      <c r="CI808">
        <v>1108273.0897494021</v>
      </c>
    </row>
    <row r="809" spans="77:87" x14ac:dyDescent="0.25">
      <c r="BY809" t="s">
        <v>3816</v>
      </c>
      <c r="BZ809" t="s">
        <v>1786</v>
      </c>
      <c r="CA809" t="s">
        <v>3160</v>
      </c>
      <c r="CB809">
        <v>1262024.49631706</v>
      </c>
      <c r="CC809">
        <v>1.4786398926861E-2</v>
      </c>
      <c r="CD809">
        <v>669</v>
      </c>
      <c r="CE809">
        <v>-0.54929844463625499</v>
      </c>
      <c r="CF809">
        <v>1.2900926054101253E-2</v>
      </c>
      <c r="CG809">
        <v>104459.89200080599</v>
      </c>
      <c r="CH809">
        <v>91139.793332215268</v>
      </c>
      <c r="CI809">
        <v>1101098.7046936869</v>
      </c>
    </row>
    <row r="810" spans="77:87" x14ac:dyDescent="0.25">
      <c r="BY810" t="s">
        <v>4985</v>
      </c>
      <c r="BZ810" t="s">
        <v>9624</v>
      </c>
      <c r="CA810" t="s">
        <v>9625</v>
      </c>
      <c r="CB810">
        <v>1241952.29084504</v>
      </c>
      <c r="CC810">
        <v>5.3112470094343004E-3</v>
      </c>
      <c r="CD810">
        <v>670</v>
      </c>
      <c r="CE810">
        <v>15.1788974740863</v>
      </c>
      <c r="CF810">
        <v>4.6339886582732973E-3</v>
      </c>
      <c r="CG810">
        <v>117852.362256433</v>
      </c>
      <c r="CH810">
        <v>102824.53613566625</v>
      </c>
      <c r="CI810">
        <v>1083585.9864302261</v>
      </c>
    </row>
    <row r="811" spans="77:87" x14ac:dyDescent="0.25">
      <c r="BY811" t="s">
        <v>5087</v>
      </c>
      <c r="BZ811" t="s">
        <v>508</v>
      </c>
      <c r="CA811" t="s">
        <v>509</v>
      </c>
      <c r="CB811">
        <v>1255549.9262085899</v>
      </c>
      <c r="CC811">
        <v>3.4058597788868298E-3</v>
      </c>
      <c r="CD811">
        <v>671</v>
      </c>
      <c r="CE811">
        <v>-3.04591005399321</v>
      </c>
      <c r="CF811">
        <v>2.9715649750418562E-3</v>
      </c>
      <c r="CG811">
        <v>32892.817308605197</v>
      </c>
      <c r="CH811">
        <v>28698.52260231573</v>
      </c>
      <c r="CI811">
        <v>1095449.7329180283</v>
      </c>
    </row>
    <row r="812" spans="77:87" x14ac:dyDescent="0.25">
      <c r="BY812" t="s">
        <v>4285</v>
      </c>
      <c r="BZ812" t="s">
        <v>3162</v>
      </c>
      <c r="CA812" t="s">
        <v>3163</v>
      </c>
      <c r="CB812">
        <v>792231.27642125497</v>
      </c>
      <c r="CC812">
        <v>1.8366472422059101E-2</v>
      </c>
      <c r="CD812">
        <v>672</v>
      </c>
      <c r="CE812">
        <v>-34.405115302184797</v>
      </c>
      <c r="CF812">
        <v>1.6024490057632665E-2</v>
      </c>
      <c r="CG812">
        <v>96145.521005552</v>
      </c>
      <c r="CH812">
        <v>83885.621040050086</v>
      </c>
      <c r="CI812">
        <v>691210.69743967545</v>
      </c>
    </row>
    <row r="813" spans="77:87" x14ac:dyDescent="0.25">
      <c r="BY813" t="s">
        <v>5393</v>
      </c>
      <c r="BZ813" t="s">
        <v>336</v>
      </c>
      <c r="CA813" t="s">
        <v>337</v>
      </c>
      <c r="CB813">
        <v>1253158.9889584701</v>
      </c>
      <c r="CC813">
        <v>1.25133366746277E-3</v>
      </c>
      <c r="CD813">
        <v>673</v>
      </c>
      <c r="CE813">
        <v>0.96593477524085403</v>
      </c>
      <c r="CF813">
        <v>1.091771106189923E-3</v>
      </c>
      <c r="CG813">
        <v>9973.8221911705004</v>
      </c>
      <c r="CH813">
        <v>8702.0202282855898</v>
      </c>
      <c r="CI813">
        <v>1093363.6736404202</v>
      </c>
    </row>
    <row r="814" spans="77:87" x14ac:dyDescent="0.25">
      <c r="BY814" t="s">
        <v>4812</v>
      </c>
      <c r="BZ814" t="s">
        <v>3176</v>
      </c>
      <c r="CA814" t="s">
        <v>3177</v>
      </c>
      <c r="CB814">
        <v>1251709.39725085</v>
      </c>
      <c r="CC814">
        <v>2.7831491895339601E-2</v>
      </c>
      <c r="CD814">
        <v>674</v>
      </c>
      <c r="CE814">
        <v>0.59369051499936298</v>
      </c>
      <c r="CF814">
        <v>2.4282587037797281E-2</v>
      </c>
      <c r="CG814">
        <v>16478.863847308199</v>
      </c>
      <c r="CH814">
        <v>14377.578002682549</v>
      </c>
      <c r="CI814">
        <v>1092098.9251698055</v>
      </c>
    </row>
    <row r="815" spans="77:87" x14ac:dyDescent="0.25">
      <c r="BY815" t="s">
        <v>4426</v>
      </c>
      <c r="BZ815" t="s">
        <v>1896</v>
      </c>
      <c r="CA815" t="s">
        <v>1897</v>
      </c>
      <c r="CB815">
        <v>1244242.2680915999</v>
      </c>
      <c r="CC815">
        <v>4.5246300136880897E-3</v>
      </c>
      <c r="CD815">
        <v>675</v>
      </c>
      <c r="CE815">
        <v>-10.6477332019758</v>
      </c>
      <c r="CF815">
        <v>3.9476763421226685E-3</v>
      </c>
      <c r="CG815">
        <v>227562.09010309901</v>
      </c>
      <c r="CH815">
        <v>198544.73774569255</v>
      </c>
      <c r="CI815">
        <v>1085583.9595181681</v>
      </c>
    </row>
    <row r="816" spans="77:87" x14ac:dyDescent="0.25">
      <c r="BY816" t="s">
        <v>4530</v>
      </c>
      <c r="BZ816" t="s">
        <v>2201</v>
      </c>
      <c r="CA816" t="s">
        <v>2202</v>
      </c>
      <c r="CB816">
        <v>1243425.6752827</v>
      </c>
      <c r="CC816">
        <v>4.0228776052297797E-3</v>
      </c>
      <c r="CD816">
        <v>676</v>
      </c>
      <c r="CE816">
        <v>-8.6285428501482393</v>
      </c>
      <c r="CF816">
        <v>3.5099043902765115E-3</v>
      </c>
      <c r="CG816">
        <v>85055.972114154705</v>
      </c>
      <c r="CH816">
        <v>74210.144885990419</v>
      </c>
      <c r="CI816">
        <v>1084871.4937247024</v>
      </c>
    </row>
    <row r="817" spans="77:87" x14ac:dyDescent="0.25">
      <c r="BY817" t="s">
        <v>223</v>
      </c>
      <c r="BZ817" t="s">
        <v>223</v>
      </c>
      <c r="CA817" t="s">
        <v>224</v>
      </c>
      <c r="CB817">
        <v>1272663.93748943</v>
      </c>
      <c r="CC817">
        <v>8.2724999005615897E-3</v>
      </c>
      <c r="CD817">
        <v>677</v>
      </c>
      <c r="CE817">
        <v>0.83512990489389505</v>
      </c>
      <c r="CF817">
        <v>7.2176403482413828E-3</v>
      </c>
      <c r="CG817">
        <v>1818.06391020569</v>
      </c>
      <c r="CH817">
        <v>1586.2353087597226</v>
      </c>
      <c r="CI817">
        <v>1110381.4681644032</v>
      </c>
    </row>
    <row r="818" spans="77:87" x14ac:dyDescent="0.25">
      <c r="BY818" t="s">
        <v>4576</v>
      </c>
      <c r="BZ818" t="s">
        <v>2475</v>
      </c>
      <c r="CA818" t="s">
        <v>2476</v>
      </c>
      <c r="CB818">
        <v>1238896.00589884</v>
      </c>
      <c r="CC818">
        <v>8.4946613211246702E-4</v>
      </c>
      <c r="CD818">
        <v>678</v>
      </c>
      <c r="CE818">
        <v>8.9220027433259796E-2</v>
      </c>
      <c r="CF818">
        <v>7.4114730774227822E-4</v>
      </c>
      <c r="CG818">
        <v>38764.0097075667</v>
      </c>
      <c r="CH818">
        <v>33821.055773716056</v>
      </c>
      <c r="CI818">
        <v>1080919.420602656</v>
      </c>
    </row>
    <row r="819" spans="77:87" x14ac:dyDescent="0.25">
      <c r="BY819" t="s">
        <v>4307</v>
      </c>
      <c r="BZ819" t="s">
        <v>2627</v>
      </c>
      <c r="CA819" t="s">
        <v>2628</v>
      </c>
      <c r="CB819">
        <v>1239213.2050890501</v>
      </c>
      <c r="CC819">
        <v>5.7370949690777598E-3</v>
      </c>
      <c r="CD819">
        <v>679</v>
      </c>
      <c r="CE819">
        <v>-63.873100592512003</v>
      </c>
      <c r="CF819">
        <v>5.005535041190781E-3</v>
      </c>
      <c r="CG819">
        <v>295.79578495642602</v>
      </c>
      <c r="CH819">
        <v>258.07768123349246</v>
      </c>
      <c r="CI819">
        <v>1081196.1724553255</v>
      </c>
    </row>
    <row r="820" spans="77:87" x14ac:dyDescent="0.25">
      <c r="BY820" t="s">
        <v>4386</v>
      </c>
      <c r="BZ820" t="s">
        <v>2999</v>
      </c>
      <c r="CA820" t="s">
        <v>3000</v>
      </c>
      <c r="CB820">
        <v>1237784.95687153</v>
      </c>
      <c r="CC820">
        <v>2.5764771952040098E-2</v>
      </c>
      <c r="CD820">
        <v>680</v>
      </c>
      <c r="CE820">
        <v>0.32798239495611697</v>
      </c>
      <c r="CF820">
        <v>2.2479402821347669E-2</v>
      </c>
      <c r="CG820">
        <v>230.737703455093</v>
      </c>
      <c r="CH820">
        <v>201.31541593672037</v>
      </c>
      <c r="CI820">
        <v>1079950.0458810143</v>
      </c>
    </row>
    <row r="821" spans="77:87" x14ac:dyDescent="0.25">
      <c r="BY821" t="s">
        <v>4289</v>
      </c>
      <c r="BZ821" t="s">
        <v>1386</v>
      </c>
      <c r="CA821" t="s">
        <v>1387</v>
      </c>
      <c r="CB821">
        <v>1234822.4255675699</v>
      </c>
      <c r="CC821">
        <v>1.12935676943084</v>
      </c>
      <c r="CD821">
        <v>681</v>
      </c>
      <c r="CE821">
        <v>28.363386992739901</v>
      </c>
      <c r="CF821">
        <v>0.9853479703336363</v>
      </c>
      <c r="CG821">
        <v>810.22369909929</v>
      </c>
      <c r="CH821">
        <v>706.90883433234353</v>
      </c>
      <c r="CI821">
        <v>1077365.2787937473</v>
      </c>
    </row>
    <row r="822" spans="77:87" x14ac:dyDescent="0.25">
      <c r="BY822" t="s">
        <v>3954</v>
      </c>
      <c r="BZ822" t="s">
        <v>2463</v>
      </c>
      <c r="CA822" t="s">
        <v>3955</v>
      </c>
      <c r="CB822">
        <v>1227289.10857519</v>
      </c>
      <c r="CC822">
        <v>0.22772562842164901</v>
      </c>
      <c r="CD822">
        <v>682</v>
      </c>
      <c r="CE822">
        <v>15.145041985592901</v>
      </c>
      <c r="CF822">
        <v>0.19868742263909095</v>
      </c>
      <c r="CG822">
        <v>58551.557788642</v>
      </c>
      <c r="CH822">
        <v>51085.414448781128</v>
      </c>
      <c r="CI822">
        <v>1070792.5651843336</v>
      </c>
    </row>
    <row r="823" spans="77:87" x14ac:dyDescent="0.25">
      <c r="BY823" t="s">
        <v>4290</v>
      </c>
      <c r="BZ823" t="s">
        <v>306</v>
      </c>
      <c r="CA823" t="s">
        <v>4291</v>
      </c>
      <c r="CB823">
        <v>1221718.78066781</v>
      </c>
      <c r="CC823">
        <v>2.44446053057592E-2</v>
      </c>
      <c r="CD823">
        <v>683</v>
      </c>
      <c r="CE823">
        <v>2.3325318810440501</v>
      </c>
      <c r="CF823">
        <v>2.1327575904800632E-2</v>
      </c>
      <c r="CG823">
        <v>803.21420129142496</v>
      </c>
      <c r="CH823">
        <v>700.79314562795059</v>
      </c>
      <c r="CI823">
        <v>1065932.5320697355</v>
      </c>
    </row>
    <row r="824" spans="77:87" x14ac:dyDescent="0.25">
      <c r="BY824" t="s">
        <v>4004</v>
      </c>
      <c r="BZ824" t="s">
        <v>4005</v>
      </c>
      <c r="CA824" t="s">
        <v>4006</v>
      </c>
      <c r="CB824">
        <v>1214813.20167293</v>
      </c>
      <c r="CC824">
        <v>1.66114182009525E-2</v>
      </c>
      <c r="CD824">
        <v>684</v>
      </c>
      <c r="CE824">
        <v>-0.13540582742409499</v>
      </c>
      <c r="CF824">
        <v>1.4493229820476251E-2</v>
      </c>
      <c r="CG824">
        <v>5345.4688522144297</v>
      </c>
      <c r="CH824">
        <v>4663.8467369931614</v>
      </c>
      <c r="CI824">
        <v>1059907.5110748087</v>
      </c>
    </row>
    <row r="825" spans="77:87" x14ac:dyDescent="0.25">
      <c r="BY825" t="s">
        <v>166</v>
      </c>
      <c r="BZ825" t="s">
        <v>166</v>
      </c>
      <c r="CA825" t="s">
        <v>167</v>
      </c>
      <c r="CB825">
        <v>1209481.3632491401</v>
      </c>
      <c r="CC825">
        <v>1.9563455132972101</v>
      </c>
      <c r="CD825">
        <v>685</v>
      </c>
      <c r="CE825">
        <v>1.85512981767722</v>
      </c>
      <c r="CF825">
        <v>1.7068840715146305</v>
      </c>
      <c r="CG825">
        <v>443.94111142593499</v>
      </c>
      <c r="CH825">
        <v>387.33240454356849</v>
      </c>
      <c r="CI825">
        <v>1055255.5566957898</v>
      </c>
    </row>
    <row r="826" spans="77:87" x14ac:dyDescent="0.25">
      <c r="BY826" t="s">
        <v>4016</v>
      </c>
      <c r="BZ826" t="s">
        <v>2543</v>
      </c>
      <c r="CA826" t="s">
        <v>2544</v>
      </c>
      <c r="CB826">
        <v>1181061.93547763</v>
      </c>
      <c r="CC826">
        <v>4.9398502231473799E-3</v>
      </c>
      <c r="CD826">
        <v>686</v>
      </c>
      <c r="CE826">
        <v>-1.8368210827275</v>
      </c>
      <c r="CF826">
        <v>4.3099501617929669E-3</v>
      </c>
      <c r="CG826">
        <v>140319.82833723401</v>
      </c>
      <c r="CH826">
        <v>122427.08574664</v>
      </c>
      <c r="CI826">
        <v>1030460.003837136</v>
      </c>
    </row>
    <row r="827" spans="77:87" x14ac:dyDescent="0.25">
      <c r="BY827" t="s">
        <v>2306</v>
      </c>
      <c r="BZ827" t="s">
        <v>2306</v>
      </c>
      <c r="CA827" t="s">
        <v>2307</v>
      </c>
      <c r="CB827">
        <v>1195129.73897348</v>
      </c>
      <c r="CC827">
        <v>0.98762890543248405</v>
      </c>
      <c r="CD827">
        <v>687</v>
      </c>
      <c r="CE827">
        <v>-1.1578283423731399</v>
      </c>
      <c r="CF827">
        <v>0.86169239318516666</v>
      </c>
      <c r="CG827">
        <v>1214554.5324150799</v>
      </c>
      <c r="CH827">
        <v>1059681.8257687038</v>
      </c>
      <c r="CI827">
        <v>1042733.9654380161</v>
      </c>
    </row>
    <row r="828" spans="77:87" x14ac:dyDescent="0.25">
      <c r="BY828" t="s">
        <v>4953</v>
      </c>
      <c r="BZ828" t="s">
        <v>1070</v>
      </c>
      <c r="CA828" t="s">
        <v>1071</v>
      </c>
      <c r="CB828">
        <v>1191301.29137079</v>
      </c>
      <c r="CC828">
        <v>0.17420557642423601</v>
      </c>
      <c r="CD828">
        <v>688</v>
      </c>
      <c r="CE828">
        <v>4.1128791421568298</v>
      </c>
      <c r="CF828">
        <v>0.15199192655207605</v>
      </c>
      <c r="CG828">
        <v>9591.9633209874992</v>
      </c>
      <c r="CH828">
        <v>8368.8537100751037</v>
      </c>
      <c r="CI828">
        <v>1039393.6985029356</v>
      </c>
    </row>
    <row r="829" spans="77:87" x14ac:dyDescent="0.25">
      <c r="BY829" t="s">
        <v>4035</v>
      </c>
      <c r="BZ829" t="s">
        <v>411</v>
      </c>
      <c r="CA829" t="s">
        <v>4036</v>
      </c>
      <c r="CB829">
        <v>1188699.8209506201</v>
      </c>
      <c r="CC829">
        <v>2.3508329376386802E-6</v>
      </c>
      <c r="CD829">
        <v>689</v>
      </c>
      <c r="CE829">
        <v>-3.1348283857348197E-2</v>
      </c>
      <c r="CF829">
        <v>2.0510688264286223E-6</v>
      </c>
      <c r="CG829">
        <v>8477.0022995099007</v>
      </c>
      <c r="CH829">
        <v>7396.0658282901986</v>
      </c>
      <c r="CI829">
        <v>1037123.9519819232</v>
      </c>
    </row>
    <row r="830" spans="77:87" x14ac:dyDescent="0.25">
      <c r="BY830" t="s">
        <v>5230</v>
      </c>
      <c r="BZ830" t="s">
        <v>140</v>
      </c>
      <c r="CA830" t="s">
        <v>141</v>
      </c>
      <c r="CB830">
        <v>1180527.43458667</v>
      </c>
      <c r="CC830">
        <v>0.24522175270728</v>
      </c>
      <c r="CD830">
        <v>690</v>
      </c>
      <c r="CE830">
        <v>-2.80807628027851</v>
      </c>
      <c r="CF830">
        <v>0.21395254613256401</v>
      </c>
      <c r="CG830">
        <v>634.19980244548697</v>
      </c>
      <c r="CH830">
        <v>553.33044883645346</v>
      </c>
      <c r="CI830">
        <v>1029993.6592927859</v>
      </c>
    </row>
    <row r="831" spans="77:87" x14ac:dyDescent="0.25">
      <c r="BY831" t="s">
        <v>4552</v>
      </c>
      <c r="BZ831" t="s">
        <v>2785</v>
      </c>
      <c r="CA831" t="s">
        <v>2786</v>
      </c>
      <c r="CB831">
        <v>1179879.6790510199</v>
      </c>
      <c r="CC831">
        <v>4.5393918262250901E-4</v>
      </c>
      <c r="CD831">
        <v>691</v>
      </c>
      <c r="CE831">
        <v>9.3996959733630998</v>
      </c>
      <c r="CF831">
        <v>3.960555816895826E-4</v>
      </c>
      <c r="CG831">
        <v>1450399.1210041901</v>
      </c>
      <c r="CH831">
        <v>1265452.9274884623</v>
      </c>
      <c r="CI831">
        <v>1029428.5016565087</v>
      </c>
    </row>
    <row r="832" spans="77:87" x14ac:dyDescent="0.25">
      <c r="BY832" t="s">
        <v>4353</v>
      </c>
      <c r="BZ832" t="s">
        <v>2545</v>
      </c>
      <c r="CA832" t="s">
        <v>2546</v>
      </c>
      <c r="CB832">
        <v>1165882.64804529</v>
      </c>
      <c r="CC832">
        <v>1.1960198365593601E-2</v>
      </c>
      <c r="CD832">
        <v>692</v>
      </c>
      <c r="CE832">
        <v>0.46892576414822201</v>
      </c>
      <c r="CF832">
        <v>1.0435105631203303E-2</v>
      </c>
      <c r="CG832">
        <v>366780.23721773701</v>
      </c>
      <c r="CH832">
        <v>320010.62204915466</v>
      </c>
      <c r="CI832">
        <v>1017216.2880624434</v>
      </c>
    </row>
    <row r="833" spans="77:87" x14ac:dyDescent="0.25">
      <c r="BY833" t="s">
        <v>3806</v>
      </c>
      <c r="BZ833" t="s">
        <v>329</v>
      </c>
      <c r="CA833" t="s">
        <v>330</v>
      </c>
      <c r="CB833">
        <v>1163788.4309841299</v>
      </c>
      <c r="CC833">
        <v>8.6898171351581296E-4</v>
      </c>
      <c r="CD833">
        <v>693</v>
      </c>
      <c r="CE833">
        <v>-9.8518439506778108</v>
      </c>
      <c r="CF833">
        <v>7.5817437929855797E-4</v>
      </c>
      <c r="CG833">
        <v>23440.545618497101</v>
      </c>
      <c r="CH833">
        <v>20451.547884500073</v>
      </c>
      <c r="CI833">
        <v>1015389.11299562</v>
      </c>
    </row>
    <row r="834" spans="77:87" x14ac:dyDescent="0.25">
      <c r="BY834" t="s">
        <v>4500</v>
      </c>
      <c r="BZ834" t="s">
        <v>4501</v>
      </c>
      <c r="CA834" t="s">
        <v>4502</v>
      </c>
      <c r="CB834">
        <v>1159413.1842322799</v>
      </c>
      <c r="CC834">
        <v>1.2916532053608101E-4</v>
      </c>
      <c r="CD834">
        <v>694</v>
      </c>
      <c r="CE834">
        <v>-6.5484925943684802</v>
      </c>
      <c r="CF834">
        <v>1.1269493385324323E-4</v>
      </c>
      <c r="CG834">
        <v>690422.554119532</v>
      </c>
      <c r="CH834">
        <v>602384.01255353424</v>
      </c>
      <c r="CI834">
        <v>1011571.7714580854</v>
      </c>
    </row>
    <row r="835" spans="77:87" x14ac:dyDescent="0.25">
      <c r="BY835" t="s">
        <v>4104</v>
      </c>
      <c r="BZ835" t="s">
        <v>1749</v>
      </c>
      <c r="CA835" t="s">
        <v>1750</v>
      </c>
      <c r="CB835">
        <v>1156872.2094742199</v>
      </c>
      <c r="CC835">
        <v>2.0751071021958998E-3</v>
      </c>
      <c r="CD835">
        <v>695</v>
      </c>
      <c r="CE835">
        <v>-8.0942130745775103</v>
      </c>
      <c r="CF835">
        <v>1.8105018951664927E-3</v>
      </c>
      <c r="CG835">
        <v>76472.704329182598</v>
      </c>
      <c r="CH835">
        <v>66721.363909351247</v>
      </c>
      <c r="CI835">
        <v>1009354.8065553247</v>
      </c>
    </row>
    <row r="836" spans="77:87" x14ac:dyDescent="0.25">
      <c r="BY836" t="s">
        <v>5321</v>
      </c>
      <c r="BZ836" t="s">
        <v>5322</v>
      </c>
      <c r="CA836" t="s">
        <v>5323</v>
      </c>
      <c r="CB836">
        <v>1125979.8703050399</v>
      </c>
      <c r="CC836">
        <v>3.63317213948611E-2</v>
      </c>
      <c r="CD836">
        <v>696</v>
      </c>
      <c r="CE836">
        <v>-1.5207944364980499</v>
      </c>
      <c r="CF836">
        <v>3.16989182729168E-2</v>
      </c>
      <c r="CG836">
        <v>83.208960201733902</v>
      </c>
      <c r="CH836">
        <v>72.598652850570048</v>
      </c>
      <c r="CI836">
        <v>982401.67312296352</v>
      </c>
    </row>
    <row r="837" spans="77:87" x14ac:dyDescent="0.25">
      <c r="BY837" t="s">
        <v>4484</v>
      </c>
      <c r="BZ837" t="s">
        <v>1701</v>
      </c>
      <c r="CA837" t="s">
        <v>1702</v>
      </c>
      <c r="CB837">
        <v>1136783.50935981</v>
      </c>
      <c r="CC837">
        <v>0.20504753054830699</v>
      </c>
      <c r="CD837">
        <v>697</v>
      </c>
      <c r="CE837">
        <v>1.07484336008667</v>
      </c>
      <c r="CF837">
        <v>0.17890109973797025</v>
      </c>
      <c r="CG837">
        <v>6414.2712176703099</v>
      </c>
      <c r="CH837">
        <v>5596.3618376203003</v>
      </c>
      <c r="CI837">
        <v>991827.69694730372</v>
      </c>
    </row>
    <row r="838" spans="77:87" x14ac:dyDescent="0.25">
      <c r="BY838" t="s">
        <v>3519</v>
      </c>
      <c r="BZ838" t="s">
        <v>3519</v>
      </c>
      <c r="CA838" t="s">
        <v>3518</v>
      </c>
      <c r="CB838">
        <v>1110724.9566440701</v>
      </c>
      <c r="CC838">
        <v>0.142208075008153</v>
      </c>
      <c r="CD838">
        <v>698</v>
      </c>
      <c r="CE838">
        <v>1.80884225387825</v>
      </c>
      <c r="CF838">
        <v>0.12407455453156344</v>
      </c>
      <c r="CG838">
        <v>308.01440132889098</v>
      </c>
      <c r="CH838">
        <v>268.73825295783894</v>
      </c>
      <c r="CI838">
        <v>969091.97452255862</v>
      </c>
    </row>
    <row r="839" spans="77:87" x14ac:dyDescent="0.25">
      <c r="BY839" t="s">
        <v>5100</v>
      </c>
      <c r="BZ839" t="s">
        <v>1542</v>
      </c>
      <c r="CA839" t="s">
        <v>1543</v>
      </c>
      <c r="CB839">
        <v>1106860.4734668899</v>
      </c>
      <c r="CC839">
        <v>2.2332507493021798E-2</v>
      </c>
      <c r="CD839">
        <v>699</v>
      </c>
      <c r="CE839">
        <v>12.052397063524699</v>
      </c>
      <c r="CF839">
        <v>1.9484800132556625E-2</v>
      </c>
      <c r="CG839">
        <v>47178.6662023506</v>
      </c>
      <c r="CH839">
        <v>41162.725760224086</v>
      </c>
      <c r="CI839">
        <v>965720.26705323346</v>
      </c>
    </row>
    <row r="840" spans="77:87" x14ac:dyDescent="0.25">
      <c r="BY840" t="s">
        <v>9626</v>
      </c>
      <c r="BZ840" t="s">
        <v>6296</v>
      </c>
      <c r="CA840" t="s">
        <v>9627</v>
      </c>
      <c r="CB840">
        <v>1096258.7382730099</v>
      </c>
      <c r="CC840">
        <v>4.1362499502808001E-3</v>
      </c>
      <c r="CD840">
        <v>700</v>
      </c>
      <c r="CE840">
        <v>1.20526108665134</v>
      </c>
      <c r="CF840">
        <v>3.6088201741206957E-3</v>
      </c>
      <c r="CG840">
        <v>59.100824793789997</v>
      </c>
      <c r="CH840">
        <v>51.564642221034681</v>
      </c>
      <c r="CI840">
        <v>956470.40152086574</v>
      </c>
    </row>
    <row r="841" spans="77:87" x14ac:dyDescent="0.25">
      <c r="BY841" t="s">
        <v>9628</v>
      </c>
      <c r="BZ841" t="s">
        <v>9629</v>
      </c>
      <c r="CA841" t="s">
        <v>9630</v>
      </c>
      <c r="CB841">
        <v>1096434.8898327099</v>
      </c>
      <c r="CC841">
        <v>1.1474189938155499E-3</v>
      </c>
      <c r="CD841">
        <v>701</v>
      </c>
      <c r="CE841">
        <v>-2.0971879344289799</v>
      </c>
      <c r="CF841">
        <v>1.0011070082381543E-3</v>
      </c>
      <c r="CG841">
        <v>1145.2375093503199</v>
      </c>
      <c r="CH841">
        <v>999.20369358302366</v>
      </c>
      <c r="CI841">
        <v>956624.0912905822</v>
      </c>
    </row>
    <row r="842" spans="77:87" x14ac:dyDescent="0.25">
      <c r="BY842" t="s">
        <v>4645</v>
      </c>
      <c r="BZ842" t="s">
        <v>1738</v>
      </c>
      <c r="CA842" t="s">
        <v>1739</v>
      </c>
      <c r="CB842">
        <v>1091499.6577957801</v>
      </c>
      <c r="CC842">
        <v>2.7987170712712298E-3</v>
      </c>
      <c r="CD842">
        <v>702</v>
      </c>
      <c r="CE842">
        <v>5.2963907519043696</v>
      </c>
      <c r="CF842">
        <v>2.4418414626451515E-3</v>
      </c>
      <c r="CG842">
        <v>714904.37491492799</v>
      </c>
      <c r="CH842">
        <v>623744.05845202622</v>
      </c>
      <c r="CI842">
        <v>952318.1704316095</v>
      </c>
    </row>
    <row r="843" spans="77:87" x14ac:dyDescent="0.25">
      <c r="BY843" t="s">
        <v>3861</v>
      </c>
      <c r="BZ843" t="s">
        <v>262</v>
      </c>
      <c r="CA843" t="s">
        <v>263</v>
      </c>
      <c r="CB843">
        <v>1078317.3711252499</v>
      </c>
      <c r="CC843">
        <v>1.44984799825153E-2</v>
      </c>
      <c r="CD843">
        <v>703</v>
      </c>
      <c r="CE843">
        <v>0.79462745491146503</v>
      </c>
      <c r="CF843">
        <v>1.2649720806024851E-2</v>
      </c>
      <c r="CG843">
        <v>22591.879153347301</v>
      </c>
      <c r="CH843">
        <v>19711.098274987384</v>
      </c>
      <c r="CI843">
        <v>940816.80986358528</v>
      </c>
    </row>
    <row r="844" spans="77:87" x14ac:dyDescent="0.25">
      <c r="BY844" t="s">
        <v>9631</v>
      </c>
      <c r="BZ844" t="s">
        <v>9632</v>
      </c>
      <c r="CA844" t="s">
        <v>9633</v>
      </c>
      <c r="CB844">
        <v>1073199.51737914</v>
      </c>
      <c r="CC844">
        <v>0.11075069826831099</v>
      </c>
      <c r="CD844">
        <v>704</v>
      </c>
      <c r="CE844">
        <v>-2.4165985627019002</v>
      </c>
      <c r="CF844">
        <v>9.6628433729325627E-2</v>
      </c>
      <c r="CG844">
        <v>21543.209845676</v>
      </c>
      <c r="CH844">
        <v>18796.148985414478</v>
      </c>
      <c r="CI844">
        <v>936351.5541200568</v>
      </c>
    </row>
    <row r="845" spans="77:87" x14ac:dyDescent="0.25">
      <c r="BY845" t="s">
        <v>5130</v>
      </c>
      <c r="BZ845" t="s">
        <v>1773</v>
      </c>
      <c r="CA845" t="s">
        <v>1774</v>
      </c>
      <c r="CB845">
        <v>1072126.18136947</v>
      </c>
      <c r="CC845">
        <v>1.5633097455411301E-3</v>
      </c>
      <c r="CD845">
        <v>705</v>
      </c>
      <c r="CE845">
        <v>8.1133329664938802</v>
      </c>
      <c r="CF845">
        <v>1.3639658666481991E-3</v>
      </c>
      <c r="CG845">
        <v>4075.6020459933402</v>
      </c>
      <c r="CH845">
        <v>3555.9057267005473</v>
      </c>
      <c r="CI845">
        <v>935415.08347832388</v>
      </c>
    </row>
    <row r="846" spans="77:87" x14ac:dyDescent="0.25">
      <c r="BY846" t="s">
        <v>4575</v>
      </c>
      <c r="BZ846" t="s">
        <v>3503</v>
      </c>
      <c r="CA846" t="s">
        <v>3504</v>
      </c>
      <c r="CB846">
        <v>1072181.69662731</v>
      </c>
      <c r="CC846">
        <v>4.40479976171487E-3</v>
      </c>
      <c r="CD846">
        <v>706</v>
      </c>
      <c r="CE846">
        <v>-2.3948069856853098</v>
      </c>
      <c r="CF846">
        <v>3.8431261248995621E-3</v>
      </c>
      <c r="CG846">
        <v>2775.7866852036</v>
      </c>
      <c r="CH846">
        <v>2421.8350218265491</v>
      </c>
      <c r="CI846">
        <v>935463.51976357563</v>
      </c>
    </row>
    <row r="847" spans="77:87" x14ac:dyDescent="0.25">
      <c r="BY847" t="s">
        <v>3190</v>
      </c>
      <c r="BZ847" t="s">
        <v>3190</v>
      </c>
      <c r="CA847" t="s">
        <v>3191</v>
      </c>
      <c r="CB847">
        <v>1070698.6154064201</v>
      </c>
      <c r="CC847">
        <v>3.4758402943536097E-5</v>
      </c>
      <c r="CD847">
        <v>707</v>
      </c>
      <c r="CE847">
        <v>0.88037495544744804</v>
      </c>
      <c r="CF847">
        <v>3.0326219950594051E-5</v>
      </c>
      <c r="CG847">
        <v>28.707833951140099</v>
      </c>
      <c r="CH847">
        <v>25.047183212694431</v>
      </c>
      <c r="CI847">
        <v>934169.55216148624</v>
      </c>
    </row>
    <row r="848" spans="77:87" x14ac:dyDescent="0.25">
      <c r="BY848" t="s">
        <v>4865</v>
      </c>
      <c r="BZ848" t="s">
        <v>2532</v>
      </c>
      <c r="CA848" t="s">
        <v>2533</v>
      </c>
      <c r="CB848">
        <v>1069890.4184982299</v>
      </c>
      <c r="CC848">
        <v>1.9714287400723299E-2</v>
      </c>
      <c r="CD848">
        <v>708</v>
      </c>
      <c r="CE848">
        <v>-3.41208867802243</v>
      </c>
      <c r="CF848">
        <v>1.7200439757107475E-2</v>
      </c>
      <c r="CG848">
        <v>1275.1202161976</v>
      </c>
      <c r="CH848">
        <v>1112.5245369493798</v>
      </c>
      <c r="CI848">
        <v>933464.41167384712</v>
      </c>
    </row>
    <row r="849" spans="77:87" x14ac:dyDescent="0.25">
      <c r="BY849" t="s">
        <v>3858</v>
      </c>
      <c r="BZ849" t="s">
        <v>2591</v>
      </c>
      <c r="CA849" t="s">
        <v>2592</v>
      </c>
      <c r="CB849">
        <v>1066121.6351153201</v>
      </c>
      <c r="CC849">
        <v>4.87239079824444E-2</v>
      </c>
      <c r="CD849">
        <v>709</v>
      </c>
      <c r="CE849">
        <v>-7.5911919008900805E-2</v>
      </c>
      <c r="CF849">
        <v>4.2510927579971006E-2</v>
      </c>
      <c r="CG849">
        <v>34264.999808487199</v>
      </c>
      <c r="CH849">
        <v>29895.732622907777</v>
      </c>
      <c r="CI849">
        <v>930176.20093522558</v>
      </c>
    </row>
    <row r="850" spans="77:87" x14ac:dyDescent="0.25">
      <c r="BY850" t="s">
        <v>4026</v>
      </c>
      <c r="BZ850" t="s">
        <v>203</v>
      </c>
      <c r="CA850" t="s">
        <v>204</v>
      </c>
      <c r="CB850">
        <v>1093747.3250264199</v>
      </c>
      <c r="CC850">
        <v>0.45160045377462799</v>
      </c>
      <c r="CD850">
        <v>710</v>
      </c>
      <c r="CE850">
        <v>4.53372432571049</v>
      </c>
      <c r="CF850">
        <v>0.39401507351201026</v>
      </c>
      <c r="CG850">
        <v>827.74265594718304</v>
      </c>
      <c r="CH850">
        <v>722.19387891673432</v>
      </c>
      <c r="CI850">
        <v>954279.22862300149</v>
      </c>
    </row>
    <row r="851" spans="77:87" x14ac:dyDescent="0.25">
      <c r="BY851" t="s">
        <v>3796</v>
      </c>
      <c r="BZ851" t="s">
        <v>3797</v>
      </c>
      <c r="CA851" t="s">
        <v>3798</v>
      </c>
      <c r="CB851">
        <v>1058389.89671996</v>
      </c>
      <c r="CC851">
        <v>3.2354918337389798E-3</v>
      </c>
      <c r="CD851">
        <v>711</v>
      </c>
      <c r="CE851">
        <v>1.0530209557769701</v>
      </c>
      <c r="CF851">
        <v>2.8229213280515889E-3</v>
      </c>
      <c r="CG851">
        <v>783.07958843469396</v>
      </c>
      <c r="CH851">
        <v>683.22597779503269</v>
      </c>
      <c r="CI851">
        <v>923430.36742961151</v>
      </c>
    </row>
    <row r="852" spans="77:87" x14ac:dyDescent="0.25">
      <c r="BY852" t="s">
        <v>4014</v>
      </c>
      <c r="BZ852" t="s">
        <v>2110</v>
      </c>
      <c r="CA852" t="s">
        <v>2111</v>
      </c>
      <c r="CB852">
        <v>1070261.93503631</v>
      </c>
      <c r="CC852">
        <v>2.03146015727339E-2</v>
      </c>
      <c r="CD852">
        <v>712</v>
      </c>
      <c r="CE852">
        <v>-1.45549701358923</v>
      </c>
      <c r="CF852">
        <v>1.7724205467788318E-2</v>
      </c>
      <c r="CG852">
        <v>155640.36930057299</v>
      </c>
      <c r="CH852">
        <v>135794.04324957979</v>
      </c>
      <c r="CI852">
        <v>933788.55465209042</v>
      </c>
    </row>
    <row r="853" spans="77:87" x14ac:dyDescent="0.25">
      <c r="BY853" t="s">
        <v>4547</v>
      </c>
      <c r="BZ853" t="s">
        <v>4548</v>
      </c>
      <c r="CA853" t="s">
        <v>4549</v>
      </c>
      <c r="CB853">
        <v>1049337.6206724499</v>
      </c>
      <c r="CC853">
        <v>0.14446240252922701</v>
      </c>
      <c r="CD853">
        <v>713</v>
      </c>
      <c r="CE853">
        <v>-4.1597919080540704</v>
      </c>
      <c r="CF853">
        <v>0.12604142373311522</v>
      </c>
      <c r="CG853">
        <v>442901.17931426899</v>
      </c>
      <c r="CH853">
        <v>386425.07833518949</v>
      </c>
      <c r="CI853">
        <v>915532.38331002358</v>
      </c>
    </row>
    <row r="854" spans="77:87" x14ac:dyDescent="0.25">
      <c r="BY854" t="s">
        <v>9634</v>
      </c>
      <c r="BZ854" t="s">
        <v>9635</v>
      </c>
      <c r="CA854" t="s">
        <v>9636</v>
      </c>
      <c r="CB854">
        <v>1045740.4631495801</v>
      </c>
      <c r="CC854">
        <v>1.29782186585359E-3</v>
      </c>
      <c r="CD854">
        <v>714</v>
      </c>
      <c r="CE854">
        <v>3.3532413261312501</v>
      </c>
      <c r="CF854">
        <v>1.1323314084511359E-3</v>
      </c>
      <c r="CG854">
        <v>368652.77667531202</v>
      </c>
      <c r="CH854">
        <v>321644.38651033642</v>
      </c>
      <c r="CI854">
        <v>912393.91373152495</v>
      </c>
    </row>
    <row r="855" spans="77:87" x14ac:dyDescent="0.25">
      <c r="BY855" t="s">
        <v>4295</v>
      </c>
      <c r="BZ855" t="s">
        <v>2491</v>
      </c>
      <c r="CA855" t="s">
        <v>4296</v>
      </c>
      <c r="CB855">
        <v>1044062.64914238</v>
      </c>
      <c r="CC855">
        <v>3.0565318284786402E-3</v>
      </c>
      <c r="CD855">
        <v>715</v>
      </c>
      <c r="CE855">
        <v>1.1265413678482401</v>
      </c>
      <c r="CF855">
        <v>2.6667812289020163E-3</v>
      </c>
      <c r="CG855">
        <v>39141.702958472903</v>
      </c>
      <c r="CH855">
        <v>34150.587847426206</v>
      </c>
      <c r="CI855">
        <v>910930.04449963896</v>
      </c>
    </row>
    <row r="856" spans="77:87" x14ac:dyDescent="0.25">
      <c r="BY856" t="s">
        <v>4311</v>
      </c>
      <c r="BZ856" t="s">
        <v>1449</v>
      </c>
      <c r="CA856" t="s">
        <v>1450</v>
      </c>
      <c r="CB856">
        <v>1043202.15856633</v>
      </c>
      <c r="CC856">
        <v>1.2897667442420701E-2</v>
      </c>
      <c r="CD856">
        <v>716</v>
      </c>
      <c r="CE856">
        <v>-10.431963085912701</v>
      </c>
      <c r="CF856">
        <v>1.1253034276167874E-2</v>
      </c>
      <c r="CG856">
        <v>1766.04657168826</v>
      </c>
      <c r="CH856">
        <v>1540.8509091460039</v>
      </c>
      <c r="CI856">
        <v>910179.27851890342</v>
      </c>
    </row>
    <row r="857" spans="77:87" x14ac:dyDescent="0.25">
      <c r="BY857" t="s">
        <v>4264</v>
      </c>
      <c r="BZ857" t="s">
        <v>229</v>
      </c>
      <c r="CA857" t="s">
        <v>230</v>
      </c>
      <c r="CB857">
        <v>1042853.53269753</v>
      </c>
      <c r="CC857">
        <v>5.5475792590849497E-2</v>
      </c>
      <c r="CD857">
        <v>717</v>
      </c>
      <c r="CE857">
        <v>-10.2959331080844</v>
      </c>
      <c r="CF857">
        <v>4.8401852374419942E-2</v>
      </c>
      <c r="CG857">
        <v>11.0951585181699</v>
      </c>
      <c r="CH857">
        <v>9.6803704748839881</v>
      </c>
      <c r="CI857">
        <v>909875.10732913762</v>
      </c>
    </row>
    <row r="858" spans="77:87" x14ac:dyDescent="0.25">
      <c r="BY858" t="s">
        <v>5152</v>
      </c>
      <c r="BZ858" t="s">
        <v>1126</v>
      </c>
      <c r="CA858" t="s">
        <v>1127</v>
      </c>
      <c r="CB858">
        <v>1042166.68273376</v>
      </c>
      <c r="CC858">
        <v>4.1711122248759003E-2</v>
      </c>
      <c r="CD858">
        <v>718</v>
      </c>
      <c r="CE858">
        <v>-0.55220791750418796</v>
      </c>
      <c r="CF858">
        <v>3.6392370206330765E-2</v>
      </c>
      <c r="CG858">
        <v>969.93458654618701</v>
      </c>
      <c r="CH858">
        <v>846.25434767733691</v>
      </c>
      <c r="CI858">
        <v>909275.84035164781</v>
      </c>
    </row>
    <row r="859" spans="77:87" x14ac:dyDescent="0.25">
      <c r="BY859" t="s">
        <v>3825</v>
      </c>
      <c r="BZ859" t="s">
        <v>2264</v>
      </c>
      <c r="CA859" t="s">
        <v>2265</v>
      </c>
      <c r="CB859">
        <v>1040458.07715712</v>
      </c>
      <c r="CC859">
        <v>0.11123915334722199</v>
      </c>
      <c r="CD859">
        <v>719</v>
      </c>
      <c r="CE859">
        <v>-2.4722452927832101</v>
      </c>
      <c r="CF859">
        <v>9.7054603947304377E-2</v>
      </c>
      <c r="CG859">
        <v>1952.23523439172</v>
      </c>
      <c r="CH859">
        <v>1703.2979107134952</v>
      </c>
      <c r="CI859">
        <v>907785.10590650747</v>
      </c>
    </row>
    <row r="860" spans="77:87" x14ac:dyDescent="0.25">
      <c r="BY860" t="s">
        <v>2941</v>
      </c>
      <c r="BZ860" t="s">
        <v>2941</v>
      </c>
      <c r="CA860" t="s">
        <v>2940</v>
      </c>
      <c r="CB860">
        <v>1036893.9754457599</v>
      </c>
      <c r="CC860">
        <v>6.2565125298364999E-3</v>
      </c>
      <c r="CD860">
        <v>720</v>
      </c>
      <c r="CE860">
        <v>0.91742694492907195</v>
      </c>
      <c r="CF860">
        <v>5.4587195911069307E-3</v>
      </c>
      <c r="CG860">
        <v>1.92700585918964</v>
      </c>
      <c r="CH860">
        <v>1.681285634060933</v>
      </c>
      <c r="CI860">
        <v>904675.4770607698</v>
      </c>
    </row>
    <row r="861" spans="77:87" x14ac:dyDescent="0.25">
      <c r="BY861" t="s">
        <v>4490</v>
      </c>
      <c r="BZ861" t="s">
        <v>1551</v>
      </c>
      <c r="CA861" t="s">
        <v>1552</v>
      </c>
      <c r="CB861">
        <v>1036778.60242359</v>
      </c>
      <c r="CC861">
        <v>5.7451687763212501E-2</v>
      </c>
      <c r="CD861">
        <v>721</v>
      </c>
      <c r="CE861">
        <v>0.22607998162374199</v>
      </c>
      <c r="CF861">
        <v>5.0125793249774245E-2</v>
      </c>
      <c r="CG861">
        <v>398786.93159640499</v>
      </c>
      <c r="CH861">
        <v>347936.0148008212</v>
      </c>
      <c r="CI861">
        <v>904574.8157141488</v>
      </c>
    </row>
    <row r="862" spans="77:87" x14ac:dyDescent="0.25">
      <c r="BY862" t="s">
        <v>4339</v>
      </c>
      <c r="BZ862" t="s">
        <v>4340</v>
      </c>
      <c r="CA862" t="s">
        <v>4341</v>
      </c>
      <c r="CB862">
        <v>1033589.07781555</v>
      </c>
      <c r="CC862">
        <v>3.3273209866152599E-3</v>
      </c>
      <c r="CD862">
        <v>722</v>
      </c>
      <c r="CE862">
        <v>-9.0821513764675696</v>
      </c>
      <c r="CF862">
        <v>2.9030409783280032E-3</v>
      </c>
      <c r="CG862">
        <v>113498.25985337399</v>
      </c>
      <c r="CH862">
        <v>99025.642746430909</v>
      </c>
      <c r="CI862">
        <v>901792.00014697842</v>
      </c>
    </row>
    <row r="863" spans="77:87" x14ac:dyDescent="0.25">
      <c r="BY863" t="s">
        <v>1257</v>
      </c>
      <c r="BZ863" t="s">
        <v>1257</v>
      </c>
      <c r="CA863" t="s">
        <v>1258</v>
      </c>
      <c r="CB863">
        <v>1033027.36604526</v>
      </c>
      <c r="CC863">
        <v>2.83070024914998E-2</v>
      </c>
      <c r="CD863">
        <v>723</v>
      </c>
      <c r="CE863">
        <v>-2.5429298670261602</v>
      </c>
      <c r="CF863">
        <v>2.4697463375798707E-2</v>
      </c>
      <c r="CG863">
        <v>434691.66902683402</v>
      </c>
      <c r="CH863">
        <v>379262.39554254647</v>
      </c>
      <c r="CI863">
        <v>901301.9144913652</v>
      </c>
    </row>
    <row r="864" spans="77:87" x14ac:dyDescent="0.25">
      <c r="BY864" t="s">
        <v>3921</v>
      </c>
      <c r="BZ864" t="s">
        <v>3922</v>
      </c>
      <c r="CA864" t="s">
        <v>2521</v>
      </c>
      <c r="CB864">
        <v>1026152.33700094</v>
      </c>
      <c r="CC864">
        <v>2.7807344110837001E-3</v>
      </c>
      <c r="CD864">
        <v>724</v>
      </c>
      <c r="CE864">
        <v>0.28122319142632202</v>
      </c>
      <c r="CF864">
        <v>2.4261518433887743E-3</v>
      </c>
      <c r="CG864">
        <v>188582.67072386999</v>
      </c>
      <c r="CH864">
        <v>164535.74004918651</v>
      </c>
      <c r="CI864">
        <v>895303.54790060257</v>
      </c>
    </row>
    <row r="865" spans="77:87" x14ac:dyDescent="0.25">
      <c r="BY865" t="s">
        <v>4175</v>
      </c>
      <c r="BZ865" t="s">
        <v>922</v>
      </c>
      <c r="CA865" t="s">
        <v>923</v>
      </c>
      <c r="CB865">
        <v>1027924.36552535</v>
      </c>
      <c r="CC865">
        <v>6.4155876831620795E-8</v>
      </c>
      <c r="CD865">
        <v>725</v>
      </c>
      <c r="CE865">
        <v>0.83659813374821501</v>
      </c>
      <c r="CF865">
        <v>5.5975104353313526E-8</v>
      </c>
      <c r="CG865">
        <v>1887.2381804603599</v>
      </c>
      <c r="CH865">
        <v>1646.5888911171385</v>
      </c>
      <c r="CI865">
        <v>896849.61797975097</v>
      </c>
    </row>
    <row r="866" spans="77:87" x14ac:dyDescent="0.25">
      <c r="BY866" t="s">
        <v>3683</v>
      </c>
      <c r="BZ866" t="s">
        <v>197</v>
      </c>
      <c r="CA866" t="s">
        <v>198</v>
      </c>
      <c r="CB866">
        <v>1025985.99681918</v>
      </c>
      <c r="CC866">
        <v>0.12293992717673199</v>
      </c>
      <c r="CD866">
        <v>726</v>
      </c>
      <c r="CE866">
        <v>-0.54793969228317696</v>
      </c>
      <c r="CF866">
        <v>0.10726336530271824</v>
      </c>
      <c r="CG866">
        <v>12763.985974262099</v>
      </c>
      <c r="CH866">
        <v>11136.399066740047</v>
      </c>
      <c r="CI866">
        <v>895158.41842077952</v>
      </c>
    </row>
    <row r="867" spans="77:87" x14ac:dyDescent="0.25">
      <c r="BY867" t="s">
        <v>5035</v>
      </c>
      <c r="BZ867" t="s">
        <v>2200</v>
      </c>
      <c r="CA867" t="s">
        <v>5036</v>
      </c>
      <c r="CB867">
        <v>1019010.62315836</v>
      </c>
      <c r="CC867">
        <v>4.9516209597984398E-3</v>
      </c>
      <c r="CD867">
        <v>727</v>
      </c>
      <c r="CE867">
        <v>-1.3013782044882101</v>
      </c>
      <c r="CF867">
        <v>4.3202199647307035E-3</v>
      </c>
      <c r="CG867">
        <v>31435.020151737699</v>
      </c>
      <c r="CH867">
        <v>27426.614992109033</v>
      </c>
      <c r="CI867">
        <v>889072.50255694531</v>
      </c>
    </row>
    <row r="868" spans="77:87" x14ac:dyDescent="0.25">
      <c r="BY868" t="s">
        <v>4189</v>
      </c>
      <c r="BZ868" t="s">
        <v>2499</v>
      </c>
      <c r="CA868" t="s">
        <v>2500</v>
      </c>
      <c r="CB868">
        <v>1019546.12691775</v>
      </c>
      <c r="CC868">
        <v>6.1000949977648303E-3</v>
      </c>
      <c r="CD868">
        <v>728</v>
      </c>
      <c r="CE868">
        <v>1.04266517531775</v>
      </c>
      <c r="CF868">
        <v>5.3222474842198487E-3</v>
      </c>
      <c r="CG868">
        <v>25775.817939662698</v>
      </c>
      <c r="CH868">
        <v>22489.040290904559</v>
      </c>
      <c r="CI868">
        <v>889539.72208996047</v>
      </c>
    </row>
    <row r="869" spans="77:87" x14ac:dyDescent="0.25">
      <c r="BY869" t="s">
        <v>4584</v>
      </c>
      <c r="BZ869" t="s">
        <v>4585</v>
      </c>
      <c r="CA869" t="s">
        <v>1173</v>
      </c>
      <c r="CB869">
        <v>1017900.47436624</v>
      </c>
      <c r="CC869">
        <v>5.9811024578004197E-2</v>
      </c>
      <c r="CD869">
        <v>729</v>
      </c>
      <c r="CE869">
        <v>25.395091506943398</v>
      </c>
      <c r="CF869">
        <v>5.2184281589964597E-2</v>
      </c>
      <c r="CG869">
        <v>144526.64299824601</v>
      </c>
      <c r="CH869">
        <v>126097.47264296772</v>
      </c>
      <c r="CI869">
        <v>888103.91327790369</v>
      </c>
    </row>
    <row r="870" spans="77:87" x14ac:dyDescent="0.25">
      <c r="BY870" t="s">
        <v>4055</v>
      </c>
      <c r="BZ870" t="s">
        <v>1730</v>
      </c>
      <c r="CA870" t="s">
        <v>1731</v>
      </c>
      <c r="CB870">
        <v>1016794.46966233</v>
      </c>
      <c r="CC870">
        <v>4.7799005979142703E-3</v>
      </c>
      <c r="CD870">
        <v>730</v>
      </c>
      <c r="CE870">
        <v>-8.1409172480707497</v>
      </c>
      <c r="CF870">
        <v>4.170396353071832E-3</v>
      </c>
      <c r="CG870">
        <v>58.767436082885197</v>
      </c>
      <c r="CH870">
        <v>51.273765238212199</v>
      </c>
      <c r="CI870">
        <v>887138.93965780805</v>
      </c>
    </row>
    <row r="871" spans="77:87" x14ac:dyDescent="0.25">
      <c r="BY871" t="s">
        <v>3910</v>
      </c>
      <c r="BZ871" t="s">
        <v>3911</v>
      </c>
      <c r="CA871" t="s">
        <v>2497</v>
      </c>
      <c r="CB871">
        <v>1015707.08439341</v>
      </c>
      <c r="CC871">
        <v>4.7051615300983804E-3</v>
      </c>
      <c r="CD871">
        <v>731</v>
      </c>
      <c r="CE871">
        <v>0.102248456677905</v>
      </c>
      <c r="CF871">
        <v>4.1051875627494171E-3</v>
      </c>
      <c r="CG871">
        <v>520697.03705742402</v>
      </c>
      <c r="CH871">
        <v>454300.87507408386</v>
      </c>
      <c r="CI871">
        <v>886190.2112340692</v>
      </c>
    </row>
    <row r="872" spans="77:87" x14ac:dyDescent="0.25">
      <c r="BY872" t="s">
        <v>5022</v>
      </c>
      <c r="BZ872" t="s">
        <v>1500</v>
      </c>
      <c r="CA872" t="s">
        <v>1501</v>
      </c>
      <c r="CB872">
        <v>999140.54116422101</v>
      </c>
      <c r="CC872">
        <v>1.48142418404947E-2</v>
      </c>
      <c r="CD872">
        <v>732</v>
      </c>
      <c r="CE872">
        <v>-11.7699962148124</v>
      </c>
      <c r="CF872">
        <v>1.2925218606445866E-2</v>
      </c>
      <c r="CG872">
        <v>83889.620934899998</v>
      </c>
      <c r="CH872">
        <v>73192.519811007194</v>
      </c>
      <c r="CI872">
        <v>871736.13419820694</v>
      </c>
    </row>
    <row r="873" spans="77:87" x14ac:dyDescent="0.25">
      <c r="BY873" t="s">
        <v>3865</v>
      </c>
      <c r="BZ873" t="s">
        <v>2611</v>
      </c>
      <c r="CA873" t="s">
        <v>2611</v>
      </c>
      <c r="CB873">
        <v>996836.15044263797</v>
      </c>
      <c r="CC873">
        <v>2.6255261804105099E-3</v>
      </c>
      <c r="CD873">
        <v>733</v>
      </c>
      <c r="CE873">
        <v>0.22302281255063899</v>
      </c>
      <c r="CF873">
        <v>2.2907348350416452E-3</v>
      </c>
      <c r="CG873">
        <v>165033.52331591799</v>
      </c>
      <c r="CH873">
        <v>143989.43862381211</v>
      </c>
      <c r="CI873">
        <v>869725.58555509581</v>
      </c>
    </row>
    <row r="874" spans="77:87" x14ac:dyDescent="0.25">
      <c r="BY874" t="s">
        <v>4045</v>
      </c>
      <c r="BZ874" t="s">
        <v>4046</v>
      </c>
      <c r="CA874" t="s">
        <v>3586</v>
      </c>
      <c r="CB874">
        <v>1014629.97346576</v>
      </c>
      <c r="CC874">
        <v>8.7117969983984095E-4</v>
      </c>
      <c r="CD874">
        <v>734</v>
      </c>
      <c r="CE874">
        <v>1.3943635413309901</v>
      </c>
      <c r="CF874">
        <v>7.6009209159446387E-4</v>
      </c>
      <c r="CG874">
        <v>8377899.7789832102</v>
      </c>
      <c r="CH874">
        <v>7309600.2665659487</v>
      </c>
      <c r="CI874">
        <v>885250.44702924753</v>
      </c>
    </row>
    <row r="875" spans="77:87" x14ac:dyDescent="0.25">
      <c r="BY875" t="s">
        <v>4613</v>
      </c>
      <c r="BZ875" t="s">
        <v>155</v>
      </c>
      <c r="CA875" t="s">
        <v>4614</v>
      </c>
      <c r="CB875">
        <v>1010453.87430157</v>
      </c>
      <c r="CC875">
        <v>0.45187049102822302</v>
      </c>
      <c r="CD875">
        <v>735</v>
      </c>
      <c r="CE875">
        <v>0.837748079607331</v>
      </c>
      <c r="CF875">
        <v>0.39425067723525037</v>
      </c>
      <c r="CG875">
        <v>1057.3769490060399</v>
      </c>
      <c r="CH875">
        <v>922.54658473048426</v>
      </c>
      <c r="CI875">
        <v>881606.85897388007</v>
      </c>
    </row>
    <row r="876" spans="77:87" x14ac:dyDescent="0.25">
      <c r="BY876" t="s">
        <v>4169</v>
      </c>
      <c r="BZ876" t="s">
        <v>344</v>
      </c>
      <c r="CA876" t="s">
        <v>345</v>
      </c>
      <c r="CB876">
        <v>1010233.67916925</v>
      </c>
      <c r="CC876">
        <v>4.58135853516052E-2</v>
      </c>
      <c r="CD876">
        <v>736</v>
      </c>
      <c r="CE876">
        <v>-4.0332545058144698</v>
      </c>
      <c r="CF876">
        <v>3.9971711829080638E-2</v>
      </c>
      <c r="CG876">
        <v>6244.3645555031999</v>
      </c>
      <c r="CH876">
        <v>5448.1206535727679</v>
      </c>
      <c r="CI876">
        <v>881414.74180366262</v>
      </c>
    </row>
    <row r="877" spans="77:87" x14ac:dyDescent="0.25">
      <c r="BY877" t="s">
        <v>9637</v>
      </c>
      <c r="BZ877" t="s">
        <v>2608</v>
      </c>
      <c r="CA877" t="s">
        <v>9638</v>
      </c>
      <c r="CB877">
        <v>997602.852090384</v>
      </c>
      <c r="CC877">
        <v>0.91919801869016904</v>
      </c>
      <c r="CD877">
        <v>737</v>
      </c>
      <c r="CE877">
        <v>-6.8723022187377403</v>
      </c>
      <c r="CF877">
        <v>0.80198740253491119</v>
      </c>
      <c r="CG877">
        <v>142.35487018452699</v>
      </c>
      <c r="CH877">
        <v>124.20263126781727</v>
      </c>
      <c r="CI877">
        <v>870394.52200893115</v>
      </c>
    </row>
    <row r="878" spans="77:87" x14ac:dyDescent="0.25">
      <c r="BY878" t="s">
        <v>4838</v>
      </c>
      <c r="BZ878" t="s">
        <v>1748</v>
      </c>
      <c r="CA878" t="s">
        <v>4839</v>
      </c>
      <c r="CB878">
        <v>983972.479800342</v>
      </c>
      <c r="CC878">
        <v>4.4493996535635797E-3</v>
      </c>
      <c r="CD878">
        <v>738</v>
      </c>
      <c r="CE878">
        <v>1.6545688969376</v>
      </c>
      <c r="CF878">
        <v>3.8820389061390752E-3</v>
      </c>
      <c r="CG878">
        <v>119749.506673087</v>
      </c>
      <c r="CH878">
        <v>104479.76807917503</v>
      </c>
      <c r="CI878">
        <v>858502.21301108156</v>
      </c>
    </row>
    <row r="879" spans="77:87" x14ac:dyDescent="0.25">
      <c r="BY879" t="s">
        <v>3905</v>
      </c>
      <c r="BZ879" t="s">
        <v>173</v>
      </c>
      <c r="CA879" t="s">
        <v>174</v>
      </c>
      <c r="CB879">
        <v>983118.79692316998</v>
      </c>
      <c r="CC879">
        <v>5.6708528442524199E-2</v>
      </c>
      <c r="CD879">
        <v>739</v>
      </c>
      <c r="CE879">
        <v>-6.4711624373822998</v>
      </c>
      <c r="CF879">
        <v>4.947739714670419E-2</v>
      </c>
      <c r="CG879">
        <v>62394.999364422903</v>
      </c>
      <c r="CH879">
        <v>54438.763415467911</v>
      </c>
      <c r="CI879">
        <v>857757.38665230933</v>
      </c>
    </row>
    <row r="880" spans="77:87" x14ac:dyDescent="0.25">
      <c r="BY880" t="s">
        <v>4803</v>
      </c>
      <c r="BZ880" t="s">
        <v>4803</v>
      </c>
      <c r="CA880" t="s">
        <v>2891</v>
      </c>
      <c r="CB880">
        <v>981453.89349067095</v>
      </c>
      <c r="CC880">
        <v>5.1054568390192603E-4</v>
      </c>
      <c r="CD880">
        <v>740</v>
      </c>
      <c r="CE880">
        <v>6.8596757871655797E-2</v>
      </c>
      <c r="CF880">
        <v>4.4544396156485607E-4</v>
      </c>
      <c r="CG880">
        <v>24540.156449291899</v>
      </c>
      <c r="CH880">
        <v>21410.942939816901</v>
      </c>
      <c r="CI880">
        <v>856304.78171610192</v>
      </c>
    </row>
    <row r="881" spans="77:87" x14ac:dyDescent="0.25">
      <c r="BY881" t="s">
        <v>1121</v>
      </c>
      <c r="BZ881" t="s">
        <v>1121</v>
      </c>
      <c r="CA881" t="s">
        <v>4477</v>
      </c>
      <c r="CB881">
        <v>974764.98357036896</v>
      </c>
      <c r="CC881">
        <v>9.3297299225861205E-2</v>
      </c>
      <c r="CD881">
        <v>741</v>
      </c>
      <c r="CE881">
        <v>2.14481222491235</v>
      </c>
      <c r="CF881">
        <v>8.1400587412374784E-2</v>
      </c>
      <c r="CG881">
        <v>0</v>
      </c>
      <c r="CH881">
        <v>0</v>
      </c>
      <c r="CI881">
        <v>850468.80145537737</v>
      </c>
    </row>
    <row r="882" spans="77:87" x14ac:dyDescent="0.25">
      <c r="BY882" t="s">
        <v>4678</v>
      </c>
      <c r="BZ882" t="s">
        <v>1028</v>
      </c>
      <c r="CA882" t="s">
        <v>1029</v>
      </c>
      <c r="CB882">
        <v>974141.39146556403</v>
      </c>
      <c r="CC882">
        <v>6.9518537081265002E-3</v>
      </c>
      <c r="CD882">
        <v>742</v>
      </c>
      <c r="CE882">
        <v>0.92024521964595296</v>
      </c>
      <c r="CF882">
        <v>6.0653950343884603E-3</v>
      </c>
      <c r="CG882">
        <v>53.413191499355797</v>
      </c>
      <c r="CH882">
        <v>46.602261798506966</v>
      </c>
      <c r="CI882">
        <v>849924.72607422445</v>
      </c>
    </row>
    <row r="883" spans="77:87" x14ac:dyDescent="0.25">
      <c r="BY883" t="s">
        <v>2025</v>
      </c>
      <c r="BZ883" t="s">
        <v>2025</v>
      </c>
      <c r="CA883" t="s">
        <v>4441</v>
      </c>
      <c r="CB883">
        <v>960513.87979996903</v>
      </c>
      <c r="CC883">
        <v>9.8760362672784704E-5</v>
      </c>
      <c r="CD883">
        <v>743</v>
      </c>
      <c r="CE883">
        <v>-1.5276558556019799</v>
      </c>
      <c r="CF883">
        <v>8.616703378692728E-5</v>
      </c>
      <c r="CG883">
        <v>101877.080152825</v>
      </c>
      <c r="CH883">
        <v>88886.326154217721</v>
      </c>
      <c r="CI883">
        <v>838034.91293115623</v>
      </c>
    </row>
    <row r="884" spans="77:87" x14ac:dyDescent="0.25">
      <c r="BY884" t="s">
        <v>4208</v>
      </c>
      <c r="BZ884" t="s">
        <v>4209</v>
      </c>
      <c r="CA884" t="s">
        <v>2472</v>
      </c>
      <c r="CB884">
        <v>956459.770043739</v>
      </c>
      <c r="CC884">
        <v>1.35644024894554E-3</v>
      </c>
      <c r="CD884">
        <v>744</v>
      </c>
      <c r="CE884">
        <v>-31.4661270650947</v>
      </c>
      <c r="CF884">
        <v>1.1834751270414989E-3</v>
      </c>
      <c r="CG884">
        <v>23117.567319109599</v>
      </c>
      <c r="CH884">
        <v>20169.753839980669</v>
      </c>
      <c r="CI884">
        <v>834497.75892638206</v>
      </c>
    </row>
    <row r="885" spans="77:87" x14ac:dyDescent="0.25">
      <c r="BY885" t="s">
        <v>4138</v>
      </c>
      <c r="BZ885" t="s">
        <v>1782</v>
      </c>
      <c r="CA885" t="s">
        <v>1783</v>
      </c>
      <c r="CB885">
        <v>948563.80807300203</v>
      </c>
      <c r="CC885">
        <v>2.6619798545367101E-3</v>
      </c>
      <c r="CD885">
        <v>745</v>
      </c>
      <c r="CE885">
        <v>99.156400061804206</v>
      </c>
      <c r="CF885">
        <v>2.3225401553653171E-3</v>
      </c>
      <c r="CG885">
        <v>144.09566374371701</v>
      </c>
      <c r="CH885">
        <v>125.72144927710075</v>
      </c>
      <c r="CI885">
        <v>827608.64265038166</v>
      </c>
    </row>
    <row r="886" spans="77:87" x14ac:dyDescent="0.25">
      <c r="BY886" t="s">
        <v>5001</v>
      </c>
      <c r="BZ886" t="s">
        <v>266</v>
      </c>
      <c r="CA886" t="s">
        <v>267</v>
      </c>
      <c r="CB886">
        <v>949545.32911959698</v>
      </c>
      <c r="CC886">
        <v>1.3762108431391201E-2</v>
      </c>
      <c r="CD886">
        <v>746</v>
      </c>
      <c r="CE886">
        <v>-1.83023254762478</v>
      </c>
      <c r="CF886">
        <v>1.2007246936870788E-2</v>
      </c>
      <c r="CG886">
        <v>8313.8336481926799</v>
      </c>
      <c r="CH886">
        <v>7253.7034643770421</v>
      </c>
      <c r="CI886">
        <v>828465.00602224108</v>
      </c>
    </row>
    <row r="887" spans="77:87" x14ac:dyDescent="0.25">
      <c r="BY887" t="s">
        <v>5055</v>
      </c>
      <c r="BZ887" t="s">
        <v>2881</v>
      </c>
      <c r="CA887" t="s">
        <v>2882</v>
      </c>
      <c r="CB887">
        <v>946766.94106146903</v>
      </c>
      <c r="CC887">
        <v>2.32245501221954E-6</v>
      </c>
      <c r="CD887">
        <v>747</v>
      </c>
      <c r="CE887">
        <v>0</v>
      </c>
      <c r="CF887">
        <v>2.0263094837913784E-6</v>
      </c>
      <c r="CG887">
        <v>0</v>
      </c>
      <c r="CH887">
        <v>0</v>
      </c>
      <c r="CI887">
        <v>826040.90133895725</v>
      </c>
    </row>
    <row r="888" spans="77:87" x14ac:dyDescent="0.25">
      <c r="BY888" t="s">
        <v>4022</v>
      </c>
      <c r="BZ888" t="s">
        <v>1742</v>
      </c>
      <c r="CA888" t="s">
        <v>1743</v>
      </c>
      <c r="CB888">
        <v>945480.82297731598</v>
      </c>
      <c r="CC888">
        <v>1.6804056580990701E-3</v>
      </c>
      <c r="CD888">
        <v>748</v>
      </c>
      <c r="CE888">
        <v>1.66171817749446</v>
      </c>
      <c r="CF888">
        <v>1.4661304110122259E-3</v>
      </c>
      <c r="CG888">
        <v>229951.23861185499</v>
      </c>
      <c r="CH888">
        <v>200629.23637150301</v>
      </c>
      <c r="CI888">
        <v>824918.78131618688</v>
      </c>
    </row>
    <row r="889" spans="77:87" x14ac:dyDescent="0.25">
      <c r="BY889" t="s">
        <v>4528</v>
      </c>
      <c r="BZ889" t="s">
        <v>2799</v>
      </c>
      <c r="CA889" t="s">
        <v>2800</v>
      </c>
      <c r="CB889">
        <v>932117.91227454005</v>
      </c>
      <c r="CC889">
        <v>3.08972899897308E-3</v>
      </c>
      <c r="CD889">
        <v>749</v>
      </c>
      <c r="CE889">
        <v>-2.6505743145695302</v>
      </c>
      <c r="CF889">
        <v>2.6957452953980279E-3</v>
      </c>
      <c r="CG889">
        <v>86199.034727546998</v>
      </c>
      <c r="CH889">
        <v>75207.451013298603</v>
      </c>
      <c r="CI889">
        <v>813259.82880876469</v>
      </c>
    </row>
    <row r="890" spans="77:87" x14ac:dyDescent="0.25">
      <c r="BY890" t="s">
        <v>2577</v>
      </c>
      <c r="BZ890" t="s">
        <v>5901</v>
      </c>
      <c r="CA890" t="s">
        <v>2578</v>
      </c>
      <c r="CB890">
        <v>941749.55478411401</v>
      </c>
      <c r="CC890">
        <v>3.1899490437929398E-3</v>
      </c>
      <c r="CD890">
        <v>750</v>
      </c>
      <c r="CE890">
        <v>73.785285490259696</v>
      </c>
      <c r="CF890">
        <v>2.7831858814227283E-3</v>
      </c>
      <c r="CG890">
        <v>172.253690518952</v>
      </c>
      <c r="CH890">
        <v>150.28893342611843</v>
      </c>
      <c r="CI890">
        <v>821663.30205537286</v>
      </c>
    </row>
    <row r="891" spans="77:87" x14ac:dyDescent="0.25">
      <c r="BY891" t="s">
        <v>4450</v>
      </c>
      <c r="BZ891" t="s">
        <v>2606</v>
      </c>
      <c r="CA891" t="s">
        <v>2607</v>
      </c>
      <c r="CB891">
        <v>941343.83071541099</v>
      </c>
      <c r="CC891">
        <v>1.04379987214023E-3</v>
      </c>
      <c r="CD891">
        <v>751</v>
      </c>
      <c r="CE891">
        <v>1.29615676254597</v>
      </c>
      <c r="CF891">
        <v>9.107007752441412E-4</v>
      </c>
      <c r="CG891">
        <v>112697.75450023801</v>
      </c>
      <c r="CH891">
        <v>98327.21303289471</v>
      </c>
      <c r="CI891">
        <v>821309.31348556653</v>
      </c>
    </row>
    <row r="892" spans="77:87" x14ac:dyDescent="0.25">
      <c r="BY892" t="s">
        <v>4834</v>
      </c>
      <c r="BZ892" t="s">
        <v>2368</v>
      </c>
      <c r="CA892" t="s">
        <v>4835</v>
      </c>
      <c r="CB892">
        <v>938797.35857636097</v>
      </c>
      <c r="CC892">
        <v>1.87759471715272E-3</v>
      </c>
      <c r="CD892">
        <v>752</v>
      </c>
      <c r="CE892">
        <v>0.86956394634590695</v>
      </c>
      <c r="CF892">
        <v>1.6381751043897089E-3</v>
      </c>
      <c r="CG892">
        <v>387090.43603030301</v>
      </c>
      <c r="CH892">
        <v>337730.98617033509</v>
      </c>
      <c r="CI892">
        <v>819087.55219485529</v>
      </c>
    </row>
    <row r="893" spans="77:87" x14ac:dyDescent="0.25">
      <c r="BY893" t="s">
        <v>4904</v>
      </c>
      <c r="BZ893" t="s">
        <v>4905</v>
      </c>
      <c r="CA893" t="s">
        <v>4906</v>
      </c>
      <c r="CB893">
        <v>926445.28522224503</v>
      </c>
      <c r="CC893">
        <v>1.0899627726095099E-2</v>
      </c>
      <c r="CD893">
        <v>753</v>
      </c>
      <c r="CE893">
        <v>2.94159530734929</v>
      </c>
      <c r="CF893">
        <v>9.5097725962298135E-3</v>
      </c>
      <c r="CG893">
        <v>139.282706790341</v>
      </c>
      <c r="CH893">
        <v>121.52221171667752</v>
      </c>
      <c r="CI893">
        <v>808310.54112241603</v>
      </c>
    </row>
    <row r="894" spans="77:87" x14ac:dyDescent="0.25">
      <c r="BY894" t="s">
        <v>4721</v>
      </c>
      <c r="BZ894" t="s">
        <v>1849</v>
      </c>
      <c r="CA894" t="s">
        <v>1850</v>
      </c>
      <c r="CB894">
        <v>927220.10882998805</v>
      </c>
      <c r="CC894">
        <v>1.35793140890884E-2</v>
      </c>
      <c r="CD894">
        <v>754</v>
      </c>
      <c r="CE894">
        <v>1.8397482479942999</v>
      </c>
      <c r="CF894">
        <v>1.1847761432332387E-2</v>
      </c>
      <c r="CG894">
        <v>21058.967167759001</v>
      </c>
      <c r="CH894">
        <v>18373.654028329391</v>
      </c>
      <c r="CI894">
        <v>808986.5638726413</v>
      </c>
    </row>
    <row r="895" spans="77:87" x14ac:dyDescent="0.25">
      <c r="BY895" t="s">
        <v>5194</v>
      </c>
      <c r="BZ895" t="s">
        <v>2942</v>
      </c>
      <c r="CA895" t="s">
        <v>2943</v>
      </c>
      <c r="CB895">
        <v>914216.81754860096</v>
      </c>
      <c r="CC895">
        <v>2.1458344369549302E-2</v>
      </c>
      <c r="CD895">
        <v>755</v>
      </c>
      <c r="CE895">
        <v>-17.210829322937201</v>
      </c>
      <c r="CF895">
        <v>1.8722105045610601E-2</v>
      </c>
      <c r="CG895">
        <v>8519.5257816673093</v>
      </c>
      <c r="CH895">
        <v>7433.166971143788</v>
      </c>
      <c r="CI895">
        <v>797641.37427570904</v>
      </c>
    </row>
    <row r="896" spans="77:87" x14ac:dyDescent="0.25">
      <c r="BY896" t="s">
        <v>5719</v>
      </c>
      <c r="BZ896" t="s">
        <v>5720</v>
      </c>
      <c r="CA896" t="s">
        <v>5721</v>
      </c>
      <c r="CB896">
        <v>912354.16684357997</v>
      </c>
      <c r="CC896">
        <v>1.7378174606544401E-4</v>
      </c>
      <c r="CD896">
        <v>756</v>
      </c>
      <c r="CE896">
        <v>1.45521445653971</v>
      </c>
      <c r="CF896">
        <v>1.5162214049765506E-4</v>
      </c>
      <c r="CG896">
        <v>2073.8265520529299</v>
      </c>
      <c r="CH896">
        <v>1809.3846330944534</v>
      </c>
      <c r="CI896">
        <v>796016.2376126881</v>
      </c>
    </row>
    <row r="897" spans="77:87" x14ac:dyDescent="0.25">
      <c r="BY897" t="s">
        <v>5085</v>
      </c>
      <c r="BZ897" t="s">
        <v>2168</v>
      </c>
      <c r="CA897" t="s">
        <v>2169</v>
      </c>
      <c r="CB897">
        <v>910008.95337855502</v>
      </c>
      <c r="CC897">
        <v>1.3286868817910399E-2</v>
      </c>
      <c r="CD897">
        <v>757</v>
      </c>
      <c r="CE897">
        <v>1.53409980366142</v>
      </c>
      <c r="CF897">
        <v>1.1592607027463378E-2</v>
      </c>
      <c r="CG897">
        <v>17198.476352768401</v>
      </c>
      <c r="CH897">
        <v>15005.429839121498</v>
      </c>
      <c r="CI897">
        <v>793970.07169744233</v>
      </c>
    </row>
    <row r="898" spans="77:87" x14ac:dyDescent="0.25">
      <c r="BY898" t="s">
        <v>3646</v>
      </c>
      <c r="BZ898" t="s">
        <v>1757</v>
      </c>
      <c r="CA898" t="s">
        <v>1758</v>
      </c>
      <c r="CB898">
        <v>901289.46881690505</v>
      </c>
      <c r="CC898">
        <v>2.5149330900260201E-3</v>
      </c>
      <c r="CD898">
        <v>758</v>
      </c>
      <c r="CE898">
        <v>-1.3723246977767001</v>
      </c>
      <c r="CF898">
        <v>2.1942439119844431E-3</v>
      </c>
      <c r="CG898">
        <v>15442.5886754484</v>
      </c>
      <c r="CH898">
        <v>13473.442423087279</v>
      </c>
      <c r="CI898">
        <v>786362.44349018659</v>
      </c>
    </row>
    <row r="899" spans="77:87" x14ac:dyDescent="0.25">
      <c r="BY899" t="s">
        <v>3753</v>
      </c>
      <c r="BZ899" t="s">
        <v>3753</v>
      </c>
      <c r="CA899" t="s">
        <v>3754</v>
      </c>
      <c r="CB899">
        <v>883100.054885588</v>
      </c>
      <c r="CC899">
        <v>1.9424301625900801E-3</v>
      </c>
      <c r="CD899">
        <v>759</v>
      </c>
      <c r="CE899">
        <v>-9.7390817276531507</v>
      </c>
      <c r="CF899">
        <v>1.6947431228375694E-3</v>
      </c>
      <c r="CG899">
        <v>34586.691228495198</v>
      </c>
      <c r="CH899">
        <v>30176.403883184877</v>
      </c>
      <c r="CI899">
        <v>770492.43448690756</v>
      </c>
    </row>
    <row r="900" spans="77:87" x14ac:dyDescent="0.25">
      <c r="BY900" t="s">
        <v>1999</v>
      </c>
      <c r="BZ900" t="s">
        <v>1999</v>
      </c>
      <c r="CA900" t="s">
        <v>1998</v>
      </c>
      <c r="CB900">
        <v>901503.57011482702</v>
      </c>
      <c r="CC900">
        <v>2.6180984942990901E-3</v>
      </c>
      <c r="CD900">
        <v>760</v>
      </c>
      <c r="CE900">
        <v>-1.71945934095004</v>
      </c>
      <c r="CF900">
        <v>2.2842542828970368E-3</v>
      </c>
      <c r="CG900">
        <v>163080.795121948</v>
      </c>
      <c r="CH900">
        <v>142285.71061276799</v>
      </c>
      <c r="CI900">
        <v>786549.2438752054</v>
      </c>
    </row>
    <row r="901" spans="77:87" x14ac:dyDescent="0.25">
      <c r="BY901" t="s">
        <v>7162</v>
      </c>
      <c r="BZ901" t="s">
        <v>7163</v>
      </c>
      <c r="CA901" t="s">
        <v>7164</v>
      </c>
      <c r="CB901">
        <v>901380.36459281598</v>
      </c>
      <c r="CC901">
        <v>8.8419091510543498E-3</v>
      </c>
      <c r="CD901">
        <v>761</v>
      </c>
      <c r="CE901">
        <v>98.568225211086002</v>
      </c>
      <c r="CF901">
        <v>7.7144419475668096E-3</v>
      </c>
      <c r="CG901">
        <v>5924.1935058108502</v>
      </c>
      <c r="CH901">
        <v>5168.7758951108881</v>
      </c>
      <c r="CI901">
        <v>786441.74878212798</v>
      </c>
    </row>
    <row r="902" spans="77:87" x14ac:dyDescent="0.25">
      <c r="BY902" t="s">
        <v>4751</v>
      </c>
      <c r="BZ902" t="s">
        <v>2138</v>
      </c>
      <c r="CA902" t="s">
        <v>2139</v>
      </c>
      <c r="CB902">
        <v>900161.76199714001</v>
      </c>
      <c r="CC902">
        <v>3.11862822677051E-2</v>
      </c>
      <c r="CD902">
        <v>762</v>
      </c>
      <c r="CE902">
        <v>-2.3895282968146199</v>
      </c>
      <c r="CF902">
        <v>2.7209594670620965E-2</v>
      </c>
      <c r="CG902">
        <v>11867.0298724767</v>
      </c>
      <c r="CH902">
        <v>10353.817425317711</v>
      </c>
      <c r="CI902">
        <v>785378.53507783706</v>
      </c>
    </row>
    <row r="903" spans="77:87" x14ac:dyDescent="0.25">
      <c r="BY903" t="s">
        <v>4062</v>
      </c>
      <c r="BZ903" t="s">
        <v>1518</v>
      </c>
      <c r="CA903" t="s">
        <v>1519</v>
      </c>
      <c r="CB903">
        <v>899748.52111284295</v>
      </c>
      <c r="CC903">
        <v>1.70329769166686E-3</v>
      </c>
      <c r="CD903">
        <v>763</v>
      </c>
      <c r="CE903">
        <v>-2.2352337778302398</v>
      </c>
      <c r="CF903">
        <v>1.4861033898116527E-3</v>
      </c>
      <c r="CG903">
        <v>23827.263525818398</v>
      </c>
      <c r="CH903">
        <v>20788.953844587202</v>
      </c>
      <c r="CI903">
        <v>785017.98819166026</v>
      </c>
    </row>
    <row r="904" spans="77:87" x14ac:dyDescent="0.25">
      <c r="BY904" t="s">
        <v>5431</v>
      </c>
      <c r="BZ904" t="s">
        <v>2135</v>
      </c>
      <c r="CA904" t="s">
        <v>2134</v>
      </c>
      <c r="CB904">
        <v>896996.20051320503</v>
      </c>
      <c r="CC904">
        <v>7.6027342507333003E-3</v>
      </c>
      <c r="CD904">
        <v>764</v>
      </c>
      <c r="CE904">
        <v>-0.115883098656705</v>
      </c>
      <c r="CF904">
        <v>6.6332791954852978E-3</v>
      </c>
      <c r="CG904">
        <v>46294.273490047701</v>
      </c>
      <c r="CH904">
        <v>40391.105500237776</v>
      </c>
      <c r="CI904">
        <v>782616.6270009646</v>
      </c>
    </row>
    <row r="905" spans="77:87" x14ac:dyDescent="0.25">
      <c r="BY905" t="s">
        <v>7220</v>
      </c>
      <c r="BZ905" t="s">
        <v>7221</v>
      </c>
      <c r="CA905" t="s">
        <v>7222</v>
      </c>
      <c r="CB905">
        <v>897370.55159279704</v>
      </c>
      <c r="CC905">
        <v>1.5785134530720401E-3</v>
      </c>
      <c r="CD905">
        <v>765</v>
      </c>
      <c r="CE905">
        <v>-24.048346760095399</v>
      </c>
      <c r="CF905">
        <v>1.3772308886170126E-3</v>
      </c>
      <c r="CG905">
        <v>27108.478156533802</v>
      </c>
      <c r="CH905">
        <v>23651.76767288156</v>
      </c>
      <c r="CI905">
        <v>782943.2430769935</v>
      </c>
    </row>
    <row r="906" spans="77:87" x14ac:dyDescent="0.25">
      <c r="BY906" t="s">
        <v>5344</v>
      </c>
      <c r="BZ906" t="s">
        <v>3885</v>
      </c>
      <c r="CA906" t="s">
        <v>5345</v>
      </c>
      <c r="CB906">
        <v>895803.74060337199</v>
      </c>
      <c r="CC906">
        <v>2.1379844142860802E-3</v>
      </c>
      <c r="CD906">
        <v>766</v>
      </c>
      <c r="CE906">
        <v>33.648819764409303</v>
      </c>
      <c r="CF906">
        <v>1.8653614696828059E-3</v>
      </c>
      <c r="CG906">
        <v>2048.9540397095002</v>
      </c>
      <c r="CH906">
        <v>1787.6837142899838</v>
      </c>
      <c r="CI906">
        <v>781576.22242407396</v>
      </c>
    </row>
    <row r="907" spans="77:87" x14ac:dyDescent="0.25">
      <c r="BY907" t="s">
        <v>4711</v>
      </c>
      <c r="BZ907" t="s">
        <v>2989</v>
      </c>
      <c r="CA907" t="s">
        <v>4712</v>
      </c>
      <c r="CB907">
        <v>895400.79049293604</v>
      </c>
      <c r="CC907">
        <v>3.2476429084125999E-4</v>
      </c>
      <c r="CD907">
        <v>767</v>
      </c>
      <c r="CE907">
        <v>-2.6741333837737602</v>
      </c>
      <c r="CF907">
        <v>2.833522970589277E-4</v>
      </c>
      <c r="CG907">
        <v>907.55207043015105</v>
      </c>
      <c r="CH907">
        <v>791.82647572132112</v>
      </c>
      <c r="CI907">
        <v>781224.65409402014</v>
      </c>
    </row>
    <row r="908" spans="77:87" x14ac:dyDescent="0.25">
      <c r="BY908" t="s">
        <v>9639</v>
      </c>
      <c r="BZ908" t="s">
        <v>9640</v>
      </c>
      <c r="CA908" t="s">
        <v>9641</v>
      </c>
      <c r="CB908">
        <v>892551.01107999205</v>
      </c>
      <c r="CC908">
        <v>0.300189471340015</v>
      </c>
      <c r="CD908">
        <v>768</v>
      </c>
      <c r="CE908">
        <v>5.6068271123098903</v>
      </c>
      <c r="CF908">
        <v>0.26191111109156445</v>
      </c>
      <c r="CG908">
        <v>5922.4814237517803</v>
      </c>
      <c r="CH908">
        <v>5167.2821274834987</v>
      </c>
      <c r="CI908">
        <v>778738.26145313832</v>
      </c>
    </row>
    <row r="909" spans="77:87" x14ac:dyDescent="0.25">
      <c r="BY909" t="s">
        <v>5791</v>
      </c>
      <c r="BZ909" t="s">
        <v>5792</v>
      </c>
      <c r="CA909" t="s">
        <v>5793</v>
      </c>
      <c r="CB909">
        <v>890342.48670472298</v>
      </c>
      <c r="CC909">
        <v>5.94383492044816E-2</v>
      </c>
      <c r="CD909">
        <v>769</v>
      </c>
      <c r="CE909">
        <v>-35.563322415497602</v>
      </c>
      <c r="CF909">
        <v>5.1859127544021361E-2</v>
      </c>
      <c r="CG909">
        <v>2932.0397170516399</v>
      </c>
      <c r="CH909">
        <v>2558.1636045715181</v>
      </c>
      <c r="CI909">
        <v>776811.35485505732</v>
      </c>
    </row>
    <row r="910" spans="77:87" x14ac:dyDescent="0.25">
      <c r="BY910" t="s">
        <v>1820</v>
      </c>
      <c r="BZ910" t="s">
        <v>1820</v>
      </c>
      <c r="CA910" t="s">
        <v>1821</v>
      </c>
      <c r="CB910">
        <v>886670.93861350697</v>
      </c>
      <c r="CC910">
        <v>5.2086866465749599E-3</v>
      </c>
      <c r="CD910">
        <v>770</v>
      </c>
      <c r="CE910">
        <v>-11.229096816714099</v>
      </c>
      <c r="CF910">
        <v>4.5445061775236028E-3</v>
      </c>
      <c r="CG910">
        <v>5775.1207229454403</v>
      </c>
      <c r="CH910">
        <v>5038.7119790797778</v>
      </c>
      <c r="CI910">
        <v>773607.98054714466</v>
      </c>
    </row>
    <row r="911" spans="77:87" x14ac:dyDescent="0.25">
      <c r="BY911" t="s">
        <v>4476</v>
      </c>
      <c r="BZ911" t="s">
        <v>2246</v>
      </c>
      <c r="CA911" t="s">
        <v>2247</v>
      </c>
      <c r="CB911">
        <v>886609.91576736304</v>
      </c>
      <c r="CC911">
        <v>4.2901162184374097E-3</v>
      </c>
      <c r="CD911">
        <v>771</v>
      </c>
      <c r="CE911">
        <v>-6.5052496907803601</v>
      </c>
      <c r="CF911">
        <v>3.7430663389595837E-3</v>
      </c>
      <c r="CG911">
        <v>1201.2301275462601</v>
      </c>
      <c r="CH911">
        <v>1048.0564690623269</v>
      </c>
      <c r="CI911">
        <v>773554.73896820389</v>
      </c>
    </row>
    <row r="912" spans="77:87" x14ac:dyDescent="0.25">
      <c r="BY912" t="s">
        <v>2553</v>
      </c>
      <c r="BZ912" t="s">
        <v>2553</v>
      </c>
      <c r="CA912" t="s">
        <v>2554</v>
      </c>
      <c r="CB912">
        <v>880912.88025944098</v>
      </c>
      <c r="CC912">
        <v>2.1897793854427701E-2</v>
      </c>
      <c r="CD912">
        <v>772</v>
      </c>
      <c r="CE912">
        <v>5.9632982921755202</v>
      </c>
      <c r="CF912">
        <v>1.9105518568874217E-2</v>
      </c>
      <c r="CG912">
        <v>281.18025420926</v>
      </c>
      <c r="CH912">
        <v>245.32583527402053</v>
      </c>
      <c r="CI912">
        <v>768584.15524603904</v>
      </c>
    </row>
    <row r="913" spans="77:87" x14ac:dyDescent="0.25">
      <c r="BY913" t="s">
        <v>4693</v>
      </c>
      <c r="BZ913" t="s">
        <v>1522</v>
      </c>
      <c r="CA913" t="s">
        <v>3207</v>
      </c>
      <c r="CB913">
        <v>881488.35741156398</v>
      </c>
      <c r="CC913">
        <v>2.1556730800794698E-3</v>
      </c>
      <c r="CD913">
        <v>773</v>
      </c>
      <c r="CE913">
        <v>3.9568429080804499</v>
      </c>
      <c r="CF913">
        <v>1.8807945829462172E-3</v>
      </c>
      <c r="CG913">
        <v>15280.430457029001</v>
      </c>
      <c r="CH913">
        <v>13331.96164773141</v>
      </c>
      <c r="CI913">
        <v>769086.25100458623</v>
      </c>
    </row>
    <row r="914" spans="77:87" x14ac:dyDescent="0.25">
      <c r="BY914" t="s">
        <v>3888</v>
      </c>
      <c r="BZ914" t="s">
        <v>2142</v>
      </c>
      <c r="CA914" t="s">
        <v>2143</v>
      </c>
      <c r="CB914">
        <v>875334.23534602695</v>
      </c>
      <c r="CC914">
        <v>4.1705561030850897E-3</v>
      </c>
      <c r="CD914">
        <v>774</v>
      </c>
      <c r="CE914">
        <v>-5.7837887398643</v>
      </c>
      <c r="CF914">
        <v>3.6387518121562992E-3</v>
      </c>
      <c r="CG914">
        <v>71750.267443834004</v>
      </c>
      <c r="CH914">
        <v>62601.103841000986</v>
      </c>
      <c r="CI914">
        <v>763716.8656601141</v>
      </c>
    </row>
    <row r="915" spans="77:87" x14ac:dyDescent="0.25">
      <c r="BY915" t="s">
        <v>3629</v>
      </c>
      <c r="BZ915" t="s">
        <v>6420</v>
      </c>
      <c r="CA915" t="s">
        <v>6421</v>
      </c>
      <c r="CB915">
        <v>874740.02569752396</v>
      </c>
      <c r="CC915">
        <v>13.944572963763299</v>
      </c>
      <c r="CD915">
        <v>775</v>
      </c>
      <c r="CE915">
        <v>0</v>
      </c>
      <c r="CF915">
        <v>12.166444686861992</v>
      </c>
      <c r="CG915">
        <v>0</v>
      </c>
      <c r="CH915">
        <v>0</v>
      </c>
      <c r="CI915">
        <v>763198.42606073024</v>
      </c>
    </row>
    <row r="916" spans="77:87" x14ac:dyDescent="0.25">
      <c r="BY916" t="s">
        <v>3793</v>
      </c>
      <c r="BZ916" t="s">
        <v>1252</v>
      </c>
      <c r="CA916" t="s">
        <v>1253</v>
      </c>
      <c r="CB916">
        <v>869914.77817105304</v>
      </c>
      <c r="CC916">
        <v>3.45535143413168E-3</v>
      </c>
      <c r="CD916">
        <v>776</v>
      </c>
      <c r="CE916">
        <v>0.26083624190815502</v>
      </c>
      <c r="CF916">
        <v>3.0147457513598143E-3</v>
      </c>
      <c r="CG916">
        <v>48270.962323389198</v>
      </c>
      <c r="CH916">
        <v>42115.738833684569</v>
      </c>
      <c r="CI916">
        <v>758988.46514734975</v>
      </c>
    </row>
    <row r="917" spans="77:87" x14ac:dyDescent="0.25">
      <c r="BY917" t="s">
        <v>4559</v>
      </c>
      <c r="BZ917" t="s">
        <v>4560</v>
      </c>
      <c r="CA917" t="s">
        <v>2998</v>
      </c>
      <c r="CB917">
        <v>869696.37313579</v>
      </c>
      <c r="CC917">
        <v>0.240548860540482</v>
      </c>
      <c r="CD917">
        <v>777</v>
      </c>
      <c r="CE917">
        <v>2.2439585981757002</v>
      </c>
      <c r="CF917">
        <v>0.20987551313752309</v>
      </c>
      <c r="CG917">
        <v>4985.6385883548701</v>
      </c>
      <c r="CH917">
        <v>4349.899869399389</v>
      </c>
      <c r="CI917">
        <v>758797.9098117532</v>
      </c>
    </row>
    <row r="918" spans="77:87" x14ac:dyDescent="0.25">
      <c r="BY918" t="s">
        <v>5462</v>
      </c>
      <c r="BZ918" t="s">
        <v>5463</v>
      </c>
      <c r="CA918" t="s">
        <v>5464</v>
      </c>
      <c r="CB918">
        <v>870525.53021642799</v>
      </c>
      <c r="CC918">
        <v>8.7969667887187095E-4</v>
      </c>
      <c r="CD918">
        <v>778</v>
      </c>
      <c r="CE918">
        <v>-3.5008762098555701</v>
      </c>
      <c r="CF918">
        <v>7.6752303656220356E-4</v>
      </c>
      <c r="CG918">
        <v>22154.525270308699</v>
      </c>
      <c r="CH918">
        <v>19329.513134990564</v>
      </c>
      <c r="CI918">
        <v>759521.33775641071</v>
      </c>
    </row>
    <row r="919" spans="77:87" x14ac:dyDescent="0.25">
      <c r="BY919" t="s">
        <v>3884</v>
      </c>
      <c r="BZ919" t="s">
        <v>2730</v>
      </c>
      <c r="CA919" t="s">
        <v>2731</v>
      </c>
      <c r="CB919">
        <v>867549.26161849406</v>
      </c>
      <c r="CC919">
        <v>1.75526923773165E-3</v>
      </c>
      <c r="CD919">
        <v>779</v>
      </c>
      <c r="CE919">
        <v>3.5020863819945198</v>
      </c>
      <c r="CF919">
        <v>1.5314478361515371E-3</v>
      </c>
      <c r="CG919">
        <v>120371.88440072</v>
      </c>
      <c r="CH919">
        <v>105022.78393324664</v>
      </c>
      <c r="CI919">
        <v>756924.58507247374</v>
      </c>
    </row>
    <row r="920" spans="77:87" x14ac:dyDescent="0.25">
      <c r="BY920" t="s">
        <v>5030</v>
      </c>
      <c r="BZ920" t="s">
        <v>2123</v>
      </c>
      <c r="CA920" t="s">
        <v>2124</v>
      </c>
      <c r="CB920">
        <v>866157.40248623397</v>
      </c>
      <c r="CC920">
        <v>3.9770328381496297E-3</v>
      </c>
      <c r="CD920">
        <v>780</v>
      </c>
      <c r="CE920">
        <v>46.7715576211056</v>
      </c>
      <c r="CF920">
        <v>3.4699054728258194E-3</v>
      </c>
      <c r="CG920">
        <v>56774.763941055397</v>
      </c>
      <c r="CH920">
        <v>49535.186691875686</v>
      </c>
      <c r="CI920">
        <v>755710.20746560465</v>
      </c>
    </row>
    <row r="921" spans="77:87" x14ac:dyDescent="0.25">
      <c r="BY921" t="s">
        <v>3876</v>
      </c>
      <c r="BZ921" t="s">
        <v>2130</v>
      </c>
      <c r="CA921" t="s">
        <v>2131</v>
      </c>
      <c r="CB921">
        <v>860507.68893596402</v>
      </c>
      <c r="CC921">
        <v>4.0071030195784098E-3</v>
      </c>
      <c r="CD921">
        <v>781</v>
      </c>
      <c r="CE921">
        <v>11.5126452977625</v>
      </c>
      <c r="CF921">
        <v>3.4961412851398904E-3</v>
      </c>
      <c r="CG921">
        <v>6702.5769298258101</v>
      </c>
      <c r="CH921">
        <v>5847.9045351960049</v>
      </c>
      <c r="CI921">
        <v>750780.9114889839</v>
      </c>
    </row>
    <row r="922" spans="77:87" x14ac:dyDescent="0.25">
      <c r="BY922" t="s">
        <v>4591</v>
      </c>
      <c r="BZ922" t="s">
        <v>4592</v>
      </c>
      <c r="CA922" t="s">
        <v>1345</v>
      </c>
      <c r="CB922">
        <v>853681.81692232203</v>
      </c>
      <c r="CC922">
        <v>1.5750726552435201E-3</v>
      </c>
      <c r="CD922">
        <v>782</v>
      </c>
      <c r="CE922">
        <v>-4.5378674808648602</v>
      </c>
      <c r="CF922">
        <v>1.3742288406827985E-3</v>
      </c>
      <c r="CG922">
        <v>3213.8248272587898</v>
      </c>
      <c r="CH922">
        <v>2804.0171682357141</v>
      </c>
      <c r="CI922">
        <v>744825.43371928937</v>
      </c>
    </row>
    <row r="923" spans="77:87" x14ac:dyDescent="0.25">
      <c r="BY923" t="s">
        <v>4769</v>
      </c>
      <c r="BZ923" t="s">
        <v>4770</v>
      </c>
      <c r="CA923" t="s">
        <v>4771</v>
      </c>
      <c r="CB923">
        <v>851594.39167620603</v>
      </c>
      <c r="CC923">
        <v>6.2492762424985998E-4</v>
      </c>
      <c r="CD923">
        <v>783</v>
      </c>
      <c r="CE923">
        <v>2.4304816585339699</v>
      </c>
      <c r="CF923">
        <v>5.4524060317126359E-4</v>
      </c>
      <c r="CG923">
        <v>1460.5600895503701</v>
      </c>
      <c r="CH923">
        <v>1274.3182302914449</v>
      </c>
      <c r="CI923">
        <v>743004.18441600667</v>
      </c>
    </row>
    <row r="924" spans="77:87" x14ac:dyDescent="0.25">
      <c r="BY924" t="s">
        <v>5627</v>
      </c>
      <c r="BZ924" t="s">
        <v>2400</v>
      </c>
      <c r="CA924" t="s">
        <v>2401</v>
      </c>
      <c r="CB924">
        <v>847880.91499874205</v>
      </c>
      <c r="CC924">
        <v>8.7668382053763105E-3</v>
      </c>
      <c r="CD924">
        <v>784</v>
      </c>
      <c r="CE924">
        <v>1.9659599198861</v>
      </c>
      <c r="CF924">
        <v>7.6489435984559593E-3</v>
      </c>
      <c r="CG924">
        <v>57.299372833806302</v>
      </c>
      <c r="CH924">
        <v>49.992900606276351</v>
      </c>
      <c r="CI924">
        <v>739764.22800359281</v>
      </c>
    </row>
    <row r="925" spans="77:87" x14ac:dyDescent="0.25">
      <c r="BY925" t="s">
        <v>5327</v>
      </c>
      <c r="BZ925" t="s">
        <v>3226</v>
      </c>
      <c r="CA925" t="s">
        <v>3227</v>
      </c>
      <c r="CB925">
        <v>864235.61380209995</v>
      </c>
      <c r="CC925">
        <v>1.5879170516995599E-5</v>
      </c>
      <c r="CD925">
        <v>785</v>
      </c>
      <c r="CE925">
        <v>-1.67601107025942</v>
      </c>
      <c r="CF925">
        <v>1.3854353967691429E-5</v>
      </c>
      <c r="CG925">
        <v>13589.5380118373</v>
      </c>
      <c r="CH925">
        <v>11856.681661795885</v>
      </c>
      <c r="CI925">
        <v>754033.47374373931</v>
      </c>
    </row>
    <row r="926" spans="77:87" x14ac:dyDescent="0.25">
      <c r="BY926" t="s">
        <v>9642</v>
      </c>
      <c r="BZ926" t="s">
        <v>9084</v>
      </c>
      <c r="CA926" t="s">
        <v>9085</v>
      </c>
      <c r="CB926">
        <v>841961.76434520702</v>
      </c>
      <c r="CC926">
        <v>1.1382972235079899E-5</v>
      </c>
      <c r="CD926">
        <v>786</v>
      </c>
      <c r="CE926">
        <v>-11.4902513377048</v>
      </c>
      <c r="CF926">
        <v>9.931483913495926E-6</v>
      </c>
      <c r="CG926">
        <v>842.85090524782095</v>
      </c>
      <c r="CH926">
        <v>735.37561491605072</v>
      </c>
      <c r="CI926">
        <v>734599.85192649264</v>
      </c>
    </row>
    <row r="927" spans="77:87" x14ac:dyDescent="0.25">
      <c r="BY927" t="s">
        <v>4018</v>
      </c>
      <c r="BZ927" t="s">
        <v>1759</v>
      </c>
      <c r="CA927" t="s">
        <v>1760</v>
      </c>
      <c r="CB927">
        <v>837528.40062493901</v>
      </c>
      <c r="CC927">
        <v>2.77804264779073E-3</v>
      </c>
      <c r="CD927">
        <v>787</v>
      </c>
      <c r="CE927">
        <v>-3.4444717745098501</v>
      </c>
      <c r="CF927">
        <v>2.423803317600344E-3</v>
      </c>
      <c r="CG927">
        <v>188258.440712457</v>
      </c>
      <c r="CH927">
        <v>164252.85390344885</v>
      </c>
      <c r="CI927">
        <v>730731.80414765084</v>
      </c>
    </row>
    <row r="928" spans="77:87" x14ac:dyDescent="0.25">
      <c r="BY928" t="s">
        <v>4589</v>
      </c>
      <c r="BZ928" t="s">
        <v>4589</v>
      </c>
      <c r="CA928" t="s">
        <v>4590</v>
      </c>
      <c r="CB928">
        <v>835582.382830975</v>
      </c>
      <c r="CC928">
        <v>3.4827919749423203E-2</v>
      </c>
      <c r="CD928">
        <v>788</v>
      </c>
      <c r="CE928">
        <v>-5.3163259470980897</v>
      </c>
      <c r="CF928">
        <v>3.0386872390495267E-2</v>
      </c>
      <c r="CG928">
        <v>6195.9939540401301</v>
      </c>
      <c r="CH928">
        <v>5405.9179809846601</v>
      </c>
      <c r="CI928">
        <v>729033.93086666637</v>
      </c>
    </row>
    <row r="929" spans="77:87" x14ac:dyDescent="0.25">
      <c r="BY929" t="s">
        <v>4247</v>
      </c>
      <c r="BZ929" t="s">
        <v>2290</v>
      </c>
      <c r="CA929" t="s">
        <v>2291</v>
      </c>
      <c r="CB929">
        <v>832435.21393663005</v>
      </c>
      <c r="CC929">
        <v>8.1983801866578401E-3</v>
      </c>
      <c r="CD929">
        <v>789</v>
      </c>
      <c r="CE929">
        <v>8.5210307911825698</v>
      </c>
      <c r="CF929">
        <v>7.152971935536356E-3</v>
      </c>
      <c r="CG929">
        <v>48598.406236248004</v>
      </c>
      <c r="CH929">
        <v>42401.4290634391</v>
      </c>
      <c r="CI929">
        <v>726288.07006671501</v>
      </c>
    </row>
    <row r="930" spans="77:87" x14ac:dyDescent="0.25">
      <c r="BY930" t="s">
        <v>4351</v>
      </c>
      <c r="BZ930" t="s">
        <v>4352</v>
      </c>
      <c r="CA930" t="s">
        <v>2480</v>
      </c>
      <c r="CB930">
        <v>831212.05337151</v>
      </c>
      <c r="CC930">
        <v>2.5026673349255402E-2</v>
      </c>
      <c r="CD930">
        <v>790</v>
      </c>
      <c r="CE930">
        <v>0.50118517830343601</v>
      </c>
      <c r="CF930">
        <v>2.1835422123798458E-2</v>
      </c>
      <c r="CG930">
        <v>237412.215688158</v>
      </c>
      <c r="CH930">
        <v>207138.83441689832</v>
      </c>
      <c r="CI930">
        <v>725220.87959789566</v>
      </c>
    </row>
    <row r="931" spans="77:87" x14ac:dyDescent="0.25">
      <c r="BY931" t="s">
        <v>4424</v>
      </c>
      <c r="BZ931" t="s">
        <v>3244</v>
      </c>
      <c r="CA931" t="s">
        <v>3245</v>
      </c>
      <c r="CB931">
        <v>831040.59166038898</v>
      </c>
      <c r="CC931">
        <v>0.11872008452291299</v>
      </c>
      <c r="CD931">
        <v>791</v>
      </c>
      <c r="CE931">
        <v>-2.52172782937502</v>
      </c>
      <c r="CF931">
        <v>0.10358161166505832</v>
      </c>
      <c r="CG931">
        <v>483.87780050916501</v>
      </c>
      <c r="CH931">
        <v>422.17660665503956</v>
      </c>
      <c r="CI931">
        <v>725071.28165540646</v>
      </c>
    </row>
    <row r="932" spans="77:87" x14ac:dyDescent="0.25">
      <c r="BY932" t="s">
        <v>5268</v>
      </c>
      <c r="BZ932" t="s">
        <v>2077</v>
      </c>
      <c r="CA932" t="s">
        <v>2078</v>
      </c>
      <c r="CB932">
        <v>829243.62691776699</v>
      </c>
      <c r="CC932">
        <v>2.2615735073977898E-3</v>
      </c>
      <c r="CD932">
        <v>792</v>
      </c>
      <c r="CE932">
        <v>-0.48324880725894498</v>
      </c>
      <c r="CF932">
        <v>1.973191223175469E-3</v>
      </c>
      <c r="CG932">
        <v>2091.0608056071201</v>
      </c>
      <c r="CH932">
        <v>1824.4212780409346</v>
      </c>
      <c r="CI932">
        <v>723503.45507497515</v>
      </c>
    </row>
    <row r="933" spans="77:87" x14ac:dyDescent="0.25">
      <c r="BY933" t="s">
        <v>5626</v>
      </c>
      <c r="BZ933" t="s">
        <v>2075</v>
      </c>
      <c r="CA933" t="s">
        <v>2076</v>
      </c>
      <c r="CB933">
        <v>820888.333548052</v>
      </c>
      <c r="CC933">
        <v>2.45966404183046E-4</v>
      </c>
      <c r="CD933">
        <v>793</v>
      </c>
      <c r="CE933">
        <v>-8.3153510333912202</v>
      </c>
      <c r="CF933">
        <v>2.1460224412004917E-4</v>
      </c>
      <c r="CG933">
        <v>111564.910358359</v>
      </c>
      <c r="CH933">
        <v>97338.822378923258</v>
      </c>
      <c r="CI933">
        <v>716213.57858400606</v>
      </c>
    </row>
    <row r="934" spans="77:87" x14ac:dyDescent="0.25">
      <c r="BY934" t="s">
        <v>4096</v>
      </c>
      <c r="BZ934" t="s">
        <v>4097</v>
      </c>
      <c r="CA934" t="s">
        <v>4098</v>
      </c>
      <c r="CB934">
        <v>826027.19910246495</v>
      </c>
      <c r="CC934">
        <v>1.5184323512913E-2</v>
      </c>
      <c r="CD934">
        <v>794</v>
      </c>
      <c r="CE934">
        <v>-3.6125046167939301</v>
      </c>
      <c r="CF934">
        <v>1.3248109684487417E-2</v>
      </c>
      <c r="CG934">
        <v>33689.869761021298</v>
      </c>
      <c r="CH934">
        <v>29393.939708314443</v>
      </c>
      <c r="CI934">
        <v>720697.16683611355</v>
      </c>
    </row>
    <row r="935" spans="77:87" x14ac:dyDescent="0.25">
      <c r="BY935" t="s">
        <v>9643</v>
      </c>
      <c r="BZ935" t="s">
        <v>9644</v>
      </c>
      <c r="CA935" t="s">
        <v>9645</v>
      </c>
      <c r="CB935">
        <v>825903.41324227501</v>
      </c>
      <c r="CC935">
        <v>1.9117597697347901E-3</v>
      </c>
      <c r="CD935">
        <v>795</v>
      </c>
      <c r="CE935">
        <v>-9.0400197337828896</v>
      </c>
      <c r="CF935">
        <v>1.6679836344568289E-3</v>
      </c>
      <c r="CG935">
        <v>89910.223312417103</v>
      </c>
      <c r="CH935">
        <v>78445.411096957585</v>
      </c>
      <c r="CI935">
        <v>720589.16540609987</v>
      </c>
    </row>
    <row r="936" spans="77:87" x14ac:dyDescent="0.25">
      <c r="BY936" t="s">
        <v>2637</v>
      </c>
      <c r="BZ936" t="s">
        <v>5122</v>
      </c>
      <c r="CA936" t="s">
        <v>2638</v>
      </c>
      <c r="CB936">
        <v>817801.32290566398</v>
      </c>
      <c r="CC936">
        <v>9.43762860341491E-3</v>
      </c>
      <c r="CD936">
        <v>796</v>
      </c>
      <c r="CE936">
        <v>8.4942396326086804</v>
      </c>
      <c r="CF936">
        <v>8.2341988296790649E-3</v>
      </c>
      <c r="CG936">
        <v>58432.032086652704</v>
      </c>
      <c r="CH936">
        <v>50981.129947155299</v>
      </c>
      <c r="CI936">
        <v>713520.20501667145</v>
      </c>
    </row>
    <row r="937" spans="77:87" x14ac:dyDescent="0.25">
      <c r="BY937" t="s">
        <v>5290</v>
      </c>
      <c r="BZ937" t="s">
        <v>3382</v>
      </c>
      <c r="CA937" t="s">
        <v>3383</v>
      </c>
      <c r="CB937">
        <v>818434.78654424101</v>
      </c>
      <c r="CC937">
        <v>3.0146247840001899E-2</v>
      </c>
      <c r="CD937">
        <v>797</v>
      </c>
      <c r="CE937">
        <v>23.1915389465915</v>
      </c>
      <c r="CF937">
        <v>2.6302179192931908E-2</v>
      </c>
      <c r="CG937">
        <v>17871.713356502201</v>
      </c>
      <c r="CH937">
        <v>15592.819699561187</v>
      </c>
      <c r="CI937">
        <v>714072.89317283896</v>
      </c>
    </row>
    <row r="938" spans="77:87" x14ac:dyDescent="0.25">
      <c r="BY938" t="s">
        <v>2616</v>
      </c>
      <c r="BZ938" t="s">
        <v>2856</v>
      </c>
      <c r="CA938" t="s">
        <v>2857</v>
      </c>
      <c r="CB938">
        <v>820690.65412911598</v>
      </c>
      <c r="CC938">
        <v>7.5361507112069594E-5</v>
      </c>
      <c r="CD938">
        <v>798</v>
      </c>
      <c r="CE938">
        <v>-4.04368016541813</v>
      </c>
      <c r="CF938">
        <v>6.5751859894181184E-5</v>
      </c>
      <c r="CG938">
        <v>65941.125098938704</v>
      </c>
      <c r="CH938">
        <v>57532.708473072664</v>
      </c>
      <c r="CI938">
        <v>716041.10605849628</v>
      </c>
    </row>
    <row r="939" spans="77:87" x14ac:dyDescent="0.25">
      <c r="BY939" t="s">
        <v>4308</v>
      </c>
      <c r="BZ939" t="s">
        <v>960</v>
      </c>
      <c r="CA939" t="s">
        <v>961</v>
      </c>
      <c r="CB939">
        <v>877789.73040673404</v>
      </c>
      <c r="CC939">
        <v>4.8185731199822598E-3</v>
      </c>
      <c r="CD939">
        <v>799</v>
      </c>
      <c r="CE939">
        <v>-44.307421722137803</v>
      </c>
      <c r="CF939">
        <v>4.2041375871608444E-3</v>
      </c>
      <c r="CG939">
        <v>17715.275672327301</v>
      </c>
      <c r="CH939">
        <v>15456.330010246165</v>
      </c>
      <c r="CI939">
        <v>765859.2507236501</v>
      </c>
    </row>
    <row r="940" spans="77:87" x14ac:dyDescent="0.25">
      <c r="BY940" t="s">
        <v>5129</v>
      </c>
      <c r="BZ940" t="s">
        <v>3295</v>
      </c>
      <c r="CA940" t="s">
        <v>3296</v>
      </c>
      <c r="CB940">
        <v>862078.93311549095</v>
      </c>
      <c r="CC940">
        <v>4.9244440025936996E-3</v>
      </c>
      <c r="CD940">
        <v>800</v>
      </c>
      <c r="CE940">
        <v>10.1474455174142</v>
      </c>
      <c r="CF940">
        <v>4.2965084500469685E-3</v>
      </c>
      <c r="CG940">
        <v>231780.29678779899</v>
      </c>
      <c r="CH940">
        <v>202225.06402319969</v>
      </c>
      <c r="CI940">
        <v>752151.80003820255</v>
      </c>
    </row>
    <row r="941" spans="77:87" x14ac:dyDescent="0.25">
      <c r="BY941" t="s">
        <v>4162</v>
      </c>
      <c r="BZ941" t="s">
        <v>422</v>
      </c>
      <c r="CA941" t="s">
        <v>423</v>
      </c>
      <c r="CB941">
        <v>807431.92499352095</v>
      </c>
      <c r="CC941">
        <v>4.6582204050559101E-3</v>
      </c>
      <c r="CD941">
        <v>801</v>
      </c>
      <c r="CE941">
        <v>-3.39820248504458</v>
      </c>
      <c r="CF941">
        <v>4.0642320883256125E-3</v>
      </c>
      <c r="CG941">
        <v>3399.8337709309699</v>
      </c>
      <c r="CH941">
        <v>2966.3073674644797</v>
      </c>
      <c r="CI941">
        <v>704473.05050989741</v>
      </c>
    </row>
    <row r="942" spans="77:87" x14ac:dyDescent="0.25">
      <c r="BY942" t="s">
        <v>6517</v>
      </c>
      <c r="BZ942" t="s">
        <v>3259</v>
      </c>
      <c r="CA942" t="s">
        <v>3260</v>
      </c>
      <c r="CB942">
        <v>807615.00774212799</v>
      </c>
      <c r="CC942">
        <v>1.4360323365537201E-2</v>
      </c>
      <c r="CD942">
        <v>802</v>
      </c>
      <c r="CE942">
        <v>5.4562876845756598</v>
      </c>
      <c r="CF942">
        <v>1.2529181091904096E-2</v>
      </c>
      <c r="CG942">
        <v>5746.5098159732197</v>
      </c>
      <c r="CH942">
        <v>5013.7493632992127</v>
      </c>
      <c r="CI942">
        <v>704632.78764489864</v>
      </c>
    </row>
    <row r="943" spans="77:87" x14ac:dyDescent="0.25">
      <c r="BY943" t="s">
        <v>4244</v>
      </c>
      <c r="BZ943" t="s">
        <v>1876</v>
      </c>
      <c r="CA943" t="s">
        <v>1877</v>
      </c>
      <c r="CB943">
        <v>800985.09898865898</v>
      </c>
      <c r="CC943">
        <v>2.4242457039919101E-3</v>
      </c>
      <c r="CD943">
        <v>803</v>
      </c>
      <c r="CE943">
        <v>-3.81930013358645</v>
      </c>
      <c r="CF943">
        <v>2.1151204372930866E-3</v>
      </c>
      <c r="CG943">
        <v>117418.327684351</v>
      </c>
      <c r="CH943">
        <v>102445.84704800871</v>
      </c>
      <c r="CI943">
        <v>698848.28507621947</v>
      </c>
    </row>
    <row r="944" spans="77:87" x14ac:dyDescent="0.25">
      <c r="BY944" t="s">
        <v>4419</v>
      </c>
      <c r="BZ944" t="s">
        <v>420</v>
      </c>
      <c r="CA944" t="s">
        <v>421</v>
      </c>
      <c r="CB944">
        <v>793809.84597456094</v>
      </c>
      <c r="CC944">
        <v>6.1576482751817298E-3</v>
      </c>
      <c r="CD944">
        <v>804</v>
      </c>
      <c r="CE944">
        <v>-19.445436362146499</v>
      </c>
      <c r="CF944">
        <v>5.3724619130202092E-3</v>
      </c>
      <c r="CG944">
        <v>7514.0042481649398</v>
      </c>
      <c r="CH944">
        <v>6555.8635104644391</v>
      </c>
      <c r="CI944">
        <v>692587.97727496107</v>
      </c>
    </row>
    <row r="945" spans="77:87" x14ac:dyDescent="0.25">
      <c r="BY945" t="s">
        <v>4369</v>
      </c>
      <c r="BZ945" t="s">
        <v>4370</v>
      </c>
      <c r="CA945" t="s">
        <v>4371</v>
      </c>
      <c r="CB945">
        <v>802311.30668455397</v>
      </c>
      <c r="CC945">
        <v>1.3351784655308199E-4</v>
      </c>
      <c r="CD945">
        <v>805</v>
      </c>
      <c r="CE945">
        <v>2.75522937341916</v>
      </c>
      <c r="CF945">
        <v>1.1649245186771235E-4</v>
      </c>
      <c r="CG945">
        <v>116679.597441727</v>
      </c>
      <c r="CH945">
        <v>101801.31525354268</v>
      </c>
      <c r="CI945">
        <v>700005.38272398012</v>
      </c>
    </row>
    <row r="946" spans="77:87" x14ac:dyDescent="0.25">
      <c r="BY946" t="s">
        <v>4411</v>
      </c>
      <c r="BZ946" t="s">
        <v>385</v>
      </c>
      <c r="CA946" t="s">
        <v>386</v>
      </c>
      <c r="CB946">
        <v>787077.75132144603</v>
      </c>
      <c r="CC946">
        <v>0.14524964201649401</v>
      </c>
      <c r="CD946">
        <v>806</v>
      </c>
      <c r="CE946">
        <v>2.7078868582858702</v>
      </c>
      <c r="CF946">
        <v>0.12672827916440285</v>
      </c>
      <c r="CG946">
        <v>10721.3873619554</v>
      </c>
      <c r="CH946">
        <v>9354.2603738830239</v>
      </c>
      <c r="CI946">
        <v>686714.31893944344</v>
      </c>
    </row>
    <row r="947" spans="77:87" x14ac:dyDescent="0.25">
      <c r="BY947" t="s">
        <v>2584</v>
      </c>
      <c r="BZ947" t="s">
        <v>2584</v>
      </c>
      <c r="CA947" t="s">
        <v>3795</v>
      </c>
      <c r="CB947">
        <v>787195.20026783401</v>
      </c>
      <c r="CC947">
        <v>6.0555366918705602E-3</v>
      </c>
      <c r="CD947">
        <v>807</v>
      </c>
      <c r="CE947">
        <v>-2.0851300293300001</v>
      </c>
      <c r="CF947">
        <v>5.2833709861433804E-3</v>
      </c>
      <c r="CG947">
        <v>12116.357162694399</v>
      </c>
      <c r="CH947">
        <v>10571.351995450592</v>
      </c>
      <c r="CI947">
        <v>686816.79150088178</v>
      </c>
    </row>
    <row r="948" spans="77:87" x14ac:dyDescent="0.25">
      <c r="BY948" t="s">
        <v>4060</v>
      </c>
      <c r="BZ948" t="s">
        <v>2549</v>
      </c>
      <c r="CA948" t="s">
        <v>2550</v>
      </c>
      <c r="CB948">
        <v>774078.48976532498</v>
      </c>
      <c r="CC948">
        <v>1.7476277007132801E-4</v>
      </c>
      <c r="CD948">
        <v>808</v>
      </c>
      <c r="CE948">
        <v>-16.1358300960589</v>
      </c>
      <c r="CF948">
        <v>1.5247807020845277E-4</v>
      </c>
      <c r="CG948">
        <v>73801.555767754093</v>
      </c>
      <c r="CH948">
        <v>64390.82418558473</v>
      </c>
      <c r="CI948">
        <v>675372.64522138971</v>
      </c>
    </row>
    <row r="949" spans="77:87" x14ac:dyDescent="0.25">
      <c r="BY949" t="s">
        <v>5413</v>
      </c>
      <c r="BZ949" t="s">
        <v>1337</v>
      </c>
      <c r="CA949" t="s">
        <v>1338</v>
      </c>
      <c r="CB949">
        <v>784345.08056421997</v>
      </c>
      <c r="CC949">
        <v>8.8021352017286694E-3</v>
      </c>
      <c r="CD949">
        <v>809</v>
      </c>
      <c r="CE949">
        <v>0.71735537884450196</v>
      </c>
      <c r="CF949">
        <v>7.6797397336154432E-3</v>
      </c>
      <c r="CG949">
        <v>117088.92482018701</v>
      </c>
      <c r="CH949">
        <v>102158.44766066573</v>
      </c>
      <c r="CI949">
        <v>684330.10196115437</v>
      </c>
    </row>
    <row r="950" spans="77:87" x14ac:dyDescent="0.25">
      <c r="BY950" t="s">
        <v>5011</v>
      </c>
      <c r="BZ950" t="s">
        <v>3180</v>
      </c>
      <c r="CA950" t="s">
        <v>3181</v>
      </c>
      <c r="CB950">
        <v>782950.68952440994</v>
      </c>
      <c r="CC950">
        <v>3.8494129026684001E-3</v>
      </c>
      <c r="CD950">
        <v>810</v>
      </c>
      <c r="CE950">
        <v>9.6675862749167791</v>
      </c>
      <c r="CF950">
        <v>3.3585588657975432E-3</v>
      </c>
      <c r="CG950">
        <v>292948.09414565202</v>
      </c>
      <c r="CH950">
        <v>255593.11086876347</v>
      </c>
      <c r="CI950">
        <v>683113.51530039462</v>
      </c>
    </row>
    <row r="951" spans="77:87" x14ac:dyDescent="0.25">
      <c r="BY951" t="s">
        <v>4510</v>
      </c>
      <c r="BZ951" t="s">
        <v>3035</v>
      </c>
      <c r="CA951" t="s">
        <v>3036</v>
      </c>
      <c r="CB951">
        <v>782348.722043816</v>
      </c>
      <c r="CC951">
        <v>0.101662588697165</v>
      </c>
      <c r="CD951">
        <v>811</v>
      </c>
      <c r="CE951">
        <v>-0.59506406518449895</v>
      </c>
      <c r="CF951">
        <v>8.8699185362034749E-2</v>
      </c>
      <c r="CG951">
        <v>6051.1011077760504</v>
      </c>
      <c r="CH951">
        <v>5279.501001119098</v>
      </c>
      <c r="CI951">
        <v>682588.30710112117</v>
      </c>
    </row>
    <row r="952" spans="77:87" x14ac:dyDescent="0.25">
      <c r="BY952" t="s">
        <v>6493</v>
      </c>
      <c r="BZ952" t="s">
        <v>6494</v>
      </c>
      <c r="CA952" t="s">
        <v>6495</v>
      </c>
      <c r="CB952">
        <v>780179.46115387604</v>
      </c>
      <c r="CC952">
        <v>6.8591426387019497E-2</v>
      </c>
      <c r="CD952">
        <v>812</v>
      </c>
      <c r="CE952">
        <v>0</v>
      </c>
      <c r="CF952">
        <v>5.9845059242705119E-2</v>
      </c>
      <c r="CG952">
        <v>0</v>
      </c>
      <c r="CH952">
        <v>0</v>
      </c>
      <c r="CI952">
        <v>680695.657344301</v>
      </c>
    </row>
    <row r="953" spans="77:87" x14ac:dyDescent="0.25">
      <c r="BY953" t="s">
        <v>5702</v>
      </c>
      <c r="BZ953" t="s">
        <v>3178</v>
      </c>
      <c r="CA953" t="s">
        <v>3179</v>
      </c>
      <c r="CB953">
        <v>779298.656542129</v>
      </c>
      <c r="CC953">
        <v>5.6939187619111297E-4</v>
      </c>
      <c r="CD953">
        <v>813</v>
      </c>
      <c r="CE953">
        <v>9.3761815931231105</v>
      </c>
      <c r="CF953">
        <v>4.9678644049047963E-4</v>
      </c>
      <c r="CG953">
        <v>57.674876081279699</v>
      </c>
      <c r="CH953">
        <v>50.320521932651424</v>
      </c>
      <c r="CI953">
        <v>679927.16765181627</v>
      </c>
    </row>
    <row r="954" spans="77:87" x14ac:dyDescent="0.25">
      <c r="BY954" t="s">
        <v>9646</v>
      </c>
      <c r="BZ954" t="s">
        <v>9647</v>
      </c>
      <c r="CA954" t="s">
        <v>9648</v>
      </c>
      <c r="CB954">
        <v>774775.15525077202</v>
      </c>
      <c r="CC954">
        <v>12.827194162322</v>
      </c>
      <c r="CD954">
        <v>814</v>
      </c>
      <c r="CE954">
        <v>-0.58368366734747301</v>
      </c>
      <c r="CF954">
        <v>11.191547325907678</v>
      </c>
      <c r="CG954">
        <v>167630.47615186399</v>
      </c>
      <c r="CH954">
        <v>146255.24361583526</v>
      </c>
      <c r="CI954">
        <v>675980.47610412538</v>
      </c>
    </row>
    <row r="955" spans="77:87" x14ac:dyDescent="0.25">
      <c r="BY955" t="s">
        <v>5681</v>
      </c>
      <c r="BZ955" t="s">
        <v>2600</v>
      </c>
      <c r="CA955" t="s">
        <v>2601</v>
      </c>
      <c r="CB955">
        <v>772054.28106999595</v>
      </c>
      <c r="CC955">
        <v>7.00076185961542E-3</v>
      </c>
      <c r="CD955">
        <v>815</v>
      </c>
      <c r="CE955">
        <v>-5.4602361340424004</v>
      </c>
      <c r="CF955">
        <v>6.1080667118484219E-3</v>
      </c>
      <c r="CG955">
        <v>839.26907365606201</v>
      </c>
      <c r="CH955">
        <v>732.25051699788332</v>
      </c>
      <c r="CI955">
        <v>673606.55147363676</v>
      </c>
    </row>
    <row r="956" spans="77:87" x14ac:dyDescent="0.25">
      <c r="BY956" t="s">
        <v>4616</v>
      </c>
      <c r="BZ956" t="s">
        <v>4617</v>
      </c>
      <c r="CA956" t="s">
        <v>4618</v>
      </c>
      <c r="CB956">
        <v>772006.29845782998</v>
      </c>
      <c r="CC956">
        <v>9.7117265173001996E-4</v>
      </c>
      <c r="CD956">
        <v>816</v>
      </c>
      <c r="CE956">
        <v>-4.9441495787479202</v>
      </c>
      <c r="CF956">
        <v>8.4733454221731861E-4</v>
      </c>
      <c r="CG956">
        <v>53.893780789730201</v>
      </c>
      <c r="CH956">
        <v>47.021569226108568</v>
      </c>
      <c r="CI956">
        <v>673564.68731627858</v>
      </c>
    </row>
    <row r="957" spans="77:87" x14ac:dyDescent="0.25">
      <c r="BY957" t="s">
        <v>4595</v>
      </c>
      <c r="BZ957" t="s">
        <v>4596</v>
      </c>
      <c r="CA957" t="s">
        <v>4597</v>
      </c>
      <c r="CB957">
        <v>771930.49437772098</v>
      </c>
      <c r="CC957">
        <v>7.2210523328130994E-5</v>
      </c>
      <c r="CD957">
        <v>817</v>
      </c>
      <c r="CE957">
        <v>0.558507547134797</v>
      </c>
      <c r="CF957">
        <v>6.3002670656467729E-5</v>
      </c>
      <c r="CG957">
        <v>298467.85410891502</v>
      </c>
      <c r="CH957">
        <v>260409.02416007096</v>
      </c>
      <c r="CI957">
        <v>673498.5493176406</v>
      </c>
    </row>
    <row r="958" spans="77:87" x14ac:dyDescent="0.25">
      <c r="BY958" t="s">
        <v>4007</v>
      </c>
      <c r="BZ958" t="s">
        <v>4008</v>
      </c>
      <c r="CA958" t="s">
        <v>3048</v>
      </c>
      <c r="CB958">
        <v>771115.18736160104</v>
      </c>
      <c r="CC958">
        <v>1.18165777690107E-3</v>
      </c>
      <c r="CD958">
        <v>818</v>
      </c>
      <c r="CE958">
        <v>0.74065727338167198</v>
      </c>
      <c r="CF958">
        <v>1.0309798671373075E-3</v>
      </c>
      <c r="CG958">
        <v>496.792973714043</v>
      </c>
      <c r="CH958">
        <v>433.44491446387076</v>
      </c>
      <c r="CI958">
        <v>672787.20536037418</v>
      </c>
    </row>
    <row r="959" spans="77:87" x14ac:dyDescent="0.25">
      <c r="BY959" t="s">
        <v>5336</v>
      </c>
      <c r="BZ959" t="s">
        <v>2513</v>
      </c>
      <c r="CA959" t="s">
        <v>2514</v>
      </c>
      <c r="CB959">
        <v>766903.83540039801</v>
      </c>
      <c r="CC959">
        <v>1.3758312092292E-2</v>
      </c>
      <c r="CD959">
        <v>819</v>
      </c>
      <c r="CE959">
        <v>4.2220899180895799</v>
      </c>
      <c r="CF959">
        <v>1.2003934684155485E-2</v>
      </c>
      <c r="CG959">
        <v>2628.4289483562202</v>
      </c>
      <c r="CH959">
        <v>2293.2674594355262</v>
      </c>
      <c r="CI959">
        <v>669112.85973315197</v>
      </c>
    </row>
    <row r="960" spans="77:87" x14ac:dyDescent="0.25">
      <c r="BY960" t="s">
        <v>3917</v>
      </c>
      <c r="BZ960" t="s">
        <v>472</v>
      </c>
      <c r="CA960" t="s">
        <v>3918</v>
      </c>
      <c r="CB960">
        <v>766575.68932657398</v>
      </c>
      <c r="CC960">
        <v>2.6451803359421301E-2</v>
      </c>
      <c r="CD960">
        <v>820</v>
      </c>
      <c r="CE960">
        <v>0.52396153422849101</v>
      </c>
      <c r="CF960">
        <v>2.3078828105848066E-2</v>
      </c>
      <c r="CG960">
        <v>58387.5818904099</v>
      </c>
      <c r="CH960">
        <v>50942.347773236193</v>
      </c>
      <c r="CI960">
        <v>668826.5568777856</v>
      </c>
    </row>
    <row r="961" spans="77:87" x14ac:dyDescent="0.25">
      <c r="BY961" t="s">
        <v>4798</v>
      </c>
      <c r="BZ961" t="s">
        <v>4799</v>
      </c>
      <c r="CA961" t="s">
        <v>4800</v>
      </c>
      <c r="CB961">
        <v>764014.12835535803</v>
      </c>
      <c r="CC961">
        <v>1.1758960805223E-2</v>
      </c>
      <c r="CD961">
        <v>821</v>
      </c>
      <c r="CE961">
        <v>652.67314731890394</v>
      </c>
      <c r="CF961">
        <v>1.0259528677105799E-2</v>
      </c>
      <c r="CG961">
        <v>29.5673808765243</v>
      </c>
      <c r="CH961">
        <v>25.797125871435192</v>
      </c>
      <c r="CI961">
        <v>666591.63079225319</v>
      </c>
    </row>
    <row r="962" spans="77:87" x14ac:dyDescent="0.25">
      <c r="BY962" t="s">
        <v>5271</v>
      </c>
      <c r="BZ962" t="s">
        <v>3223</v>
      </c>
      <c r="CA962" t="s">
        <v>3224</v>
      </c>
      <c r="CB962">
        <v>763622.23232926906</v>
      </c>
      <c r="CC962">
        <v>5.6564399885395203E-3</v>
      </c>
      <c r="CD962">
        <v>822</v>
      </c>
      <c r="CE962">
        <v>5.9177182400583801</v>
      </c>
      <c r="CF962">
        <v>4.9351646998408941E-3</v>
      </c>
      <c r="CG962">
        <v>27232.590542693801</v>
      </c>
      <c r="CH962">
        <v>23760.053992232755</v>
      </c>
      <c r="CI962">
        <v>666249.70699603495</v>
      </c>
    </row>
    <row r="963" spans="77:87" x14ac:dyDescent="0.25">
      <c r="BY963" t="s">
        <v>4540</v>
      </c>
      <c r="BZ963" t="s">
        <v>4541</v>
      </c>
      <c r="CA963" t="s">
        <v>4542</v>
      </c>
      <c r="CB963">
        <v>762229.96585929301</v>
      </c>
      <c r="CC963">
        <v>6.4180435649317897E-3</v>
      </c>
      <c r="CD963">
        <v>823</v>
      </c>
      <c r="CE963">
        <v>0.95161397209384002</v>
      </c>
      <c r="CF963">
        <v>5.5996531577930803E-3</v>
      </c>
      <c r="CG963">
        <v>25097.185157115298</v>
      </c>
      <c r="CH963">
        <v>21896.942688990908</v>
      </c>
      <c r="CI963">
        <v>665034.9739927114</v>
      </c>
    </row>
    <row r="964" spans="77:87" x14ac:dyDescent="0.25">
      <c r="BY964" t="s">
        <v>5487</v>
      </c>
      <c r="BZ964" t="s">
        <v>5488</v>
      </c>
      <c r="CA964" t="s">
        <v>2566</v>
      </c>
      <c r="CB964">
        <v>762612.99690076197</v>
      </c>
      <c r="CC964">
        <v>9.8293076487061398E-3</v>
      </c>
      <c r="CD964">
        <v>824</v>
      </c>
      <c r="CE964">
        <v>-2.8751251737811399</v>
      </c>
      <c r="CF964">
        <v>8.5759333131890294E-3</v>
      </c>
      <c r="CG964">
        <v>913.750146098085</v>
      </c>
      <c r="CH964">
        <v>797.23420996853417</v>
      </c>
      <c r="CI964">
        <v>665369.1632139585</v>
      </c>
    </row>
    <row r="965" spans="77:87" x14ac:dyDescent="0.25">
      <c r="BY965" t="s">
        <v>4174</v>
      </c>
      <c r="BZ965" t="s">
        <v>958</v>
      </c>
      <c r="CA965" t="s">
        <v>959</v>
      </c>
      <c r="CB965">
        <v>758992.40503315197</v>
      </c>
      <c r="CC965">
        <v>1.45945319050134E-2</v>
      </c>
      <c r="CD965">
        <v>825</v>
      </c>
      <c r="CE965">
        <v>-8.3076562129062399</v>
      </c>
      <c r="CF965">
        <v>1.2733524763677527E-2</v>
      </c>
      <c r="CG965">
        <v>69.173189831195998</v>
      </c>
      <c r="CH965">
        <v>60.352639703060902</v>
      </c>
      <c r="CI965">
        <v>662210.24749775499</v>
      </c>
    </row>
    <row r="966" spans="77:87" x14ac:dyDescent="0.25">
      <c r="BY966" t="s">
        <v>4192</v>
      </c>
      <c r="BZ966" t="s">
        <v>4193</v>
      </c>
      <c r="CA966" t="s">
        <v>4194</v>
      </c>
      <c r="CB966">
        <v>759154.86142023897</v>
      </c>
      <c r="CC966">
        <v>3.6757375406690001E-3</v>
      </c>
      <c r="CD966">
        <v>826</v>
      </c>
      <c r="CE966">
        <v>-1.4546958213768599</v>
      </c>
      <c r="CF966">
        <v>3.2070295439081348E-3</v>
      </c>
      <c r="CG966">
        <v>201.527753832526</v>
      </c>
      <c r="CH966">
        <v>175.83014383032537</v>
      </c>
      <c r="CI966">
        <v>662351.98842109891</v>
      </c>
    </row>
    <row r="967" spans="77:87" x14ac:dyDescent="0.25">
      <c r="BY967" t="s">
        <v>4049</v>
      </c>
      <c r="BZ967" t="s">
        <v>360</v>
      </c>
      <c r="CA967" t="s">
        <v>4050</v>
      </c>
      <c r="CB967">
        <v>756095.59229266399</v>
      </c>
      <c r="CC967">
        <v>1.1465845325830001E-2</v>
      </c>
      <c r="CD967">
        <v>827</v>
      </c>
      <c r="CE967">
        <v>1.1912870208319799</v>
      </c>
      <c r="CF967">
        <v>1.0003789524952119E-2</v>
      </c>
      <c r="CG967">
        <v>196.99060517552601</v>
      </c>
      <c r="CH967">
        <v>171.87154514717406</v>
      </c>
      <c r="CI967">
        <v>659682.81893705751</v>
      </c>
    </row>
    <row r="968" spans="77:87" x14ac:dyDescent="0.25">
      <c r="BY968" t="s">
        <v>4640</v>
      </c>
      <c r="BZ968" t="s">
        <v>2517</v>
      </c>
      <c r="CA968" t="s">
        <v>4641</v>
      </c>
      <c r="CB968">
        <v>754986.39017844596</v>
      </c>
      <c r="CC968">
        <v>1.1050570678411899E-3</v>
      </c>
      <c r="CD968">
        <v>828</v>
      </c>
      <c r="CE968">
        <v>4.6064280392970396</v>
      </c>
      <c r="CF968">
        <v>9.6414682089248889E-4</v>
      </c>
      <c r="CG968">
        <v>59026.647266852102</v>
      </c>
      <c r="CH968">
        <v>51499.923367266747</v>
      </c>
      <c r="CI968">
        <v>658715.05562123191</v>
      </c>
    </row>
    <row r="969" spans="77:87" x14ac:dyDescent="0.25">
      <c r="BY969" t="s">
        <v>4781</v>
      </c>
      <c r="BZ969" t="s">
        <v>764</v>
      </c>
      <c r="CA969" t="s">
        <v>4782</v>
      </c>
      <c r="CB969">
        <v>754010.82153510302</v>
      </c>
      <c r="CC969">
        <v>0.40111643043412498</v>
      </c>
      <c r="CD969">
        <v>829</v>
      </c>
      <c r="CE969">
        <v>0</v>
      </c>
      <c r="CF969">
        <v>0.34996846992374814</v>
      </c>
      <c r="CG969">
        <v>0</v>
      </c>
      <c r="CH969">
        <v>0</v>
      </c>
      <c r="CI969">
        <v>657863.88563787623</v>
      </c>
    </row>
    <row r="970" spans="77:87" x14ac:dyDescent="0.25">
      <c r="BY970" t="s">
        <v>4766</v>
      </c>
      <c r="BZ970" t="s">
        <v>4766</v>
      </c>
      <c r="CA970" t="s">
        <v>4767</v>
      </c>
      <c r="CB970">
        <v>749690.75152504304</v>
      </c>
      <c r="CC970">
        <v>0.95709645926631604</v>
      </c>
      <c r="CD970">
        <v>830</v>
      </c>
      <c r="CE970">
        <v>-4.9677181996870301</v>
      </c>
      <c r="CF970">
        <v>0.83505326135943148</v>
      </c>
      <c r="CG970">
        <v>8698.0493812822206</v>
      </c>
      <c r="CH970">
        <v>7588.9263124774034</v>
      </c>
      <c r="CI970">
        <v>654094.68503507902</v>
      </c>
    </row>
    <row r="971" spans="77:87" x14ac:dyDescent="0.25">
      <c r="BY971" t="s">
        <v>4163</v>
      </c>
      <c r="BZ971" t="s">
        <v>4164</v>
      </c>
      <c r="CA971" t="s">
        <v>4165</v>
      </c>
      <c r="CB971">
        <v>749515.90900408698</v>
      </c>
      <c r="CC971">
        <v>2.6066471758831401E-2</v>
      </c>
      <c r="CD971">
        <v>831</v>
      </c>
      <c r="CE971">
        <v>1.3416012815443801</v>
      </c>
      <c r="CF971">
        <v>2.2742631678975785E-2</v>
      </c>
      <c r="CG971">
        <v>1688.62671897632</v>
      </c>
      <c r="CH971">
        <v>1473.3031715327743</v>
      </c>
      <c r="CI971">
        <v>653942.13738334016</v>
      </c>
    </row>
    <row r="972" spans="77:87" x14ac:dyDescent="0.25">
      <c r="BY972" t="s">
        <v>5544</v>
      </c>
      <c r="BZ972" t="s">
        <v>5545</v>
      </c>
      <c r="CA972" t="s">
        <v>5546</v>
      </c>
      <c r="CB972">
        <v>747509.63804971799</v>
      </c>
      <c r="CC972">
        <v>1.1768928476817301E-3</v>
      </c>
      <c r="CD972">
        <v>832</v>
      </c>
      <c r="CE972">
        <v>36.775250354917098</v>
      </c>
      <c r="CF972">
        <v>1.0268225331024423E-3</v>
      </c>
      <c r="CG972">
        <v>162947.489697287</v>
      </c>
      <c r="CH972">
        <v>142169.40349602723</v>
      </c>
      <c r="CI972">
        <v>652191.6940634466</v>
      </c>
    </row>
    <row r="973" spans="77:87" x14ac:dyDescent="0.25">
      <c r="BY973" t="s">
        <v>4545</v>
      </c>
      <c r="BZ973" t="s">
        <v>1214</v>
      </c>
      <c r="CA973" t="s">
        <v>1215</v>
      </c>
      <c r="CB973">
        <v>747164.99256232404</v>
      </c>
      <c r="CC973">
        <v>2.3016170547076899E-3</v>
      </c>
      <c r="CD973">
        <v>833</v>
      </c>
      <c r="CE973">
        <v>-15.883780102265399</v>
      </c>
      <c r="CF973">
        <v>2.0081286575936944E-3</v>
      </c>
      <c r="CG973">
        <v>0</v>
      </c>
      <c r="CH973">
        <v>0</v>
      </c>
      <c r="CI973">
        <v>651890.99570073222</v>
      </c>
    </row>
    <row r="974" spans="77:87" x14ac:dyDescent="0.25">
      <c r="BY974" t="s">
        <v>6072</v>
      </c>
      <c r="BZ974" t="s">
        <v>1434</v>
      </c>
      <c r="CA974" t="s">
        <v>6073</v>
      </c>
      <c r="CB974">
        <v>743432.73128340696</v>
      </c>
      <c r="CC974">
        <v>1.27680323992765E-3</v>
      </c>
      <c r="CD974">
        <v>834</v>
      </c>
      <c r="CE974">
        <v>-4.7736562056347998</v>
      </c>
      <c r="CF974">
        <v>1.1139929515915162E-3</v>
      </c>
      <c r="CG974">
        <v>35858.925065309697</v>
      </c>
      <c r="CH974">
        <v>31286.410094531813</v>
      </c>
      <c r="CI974">
        <v>648634.64998653496</v>
      </c>
    </row>
    <row r="975" spans="77:87" x14ac:dyDescent="0.25">
      <c r="BY975" t="s">
        <v>6473</v>
      </c>
      <c r="BZ975" t="s">
        <v>1375</v>
      </c>
      <c r="CA975" t="s">
        <v>1376</v>
      </c>
      <c r="CB975">
        <v>739100.49225233099</v>
      </c>
      <c r="CC975">
        <v>3.2289506001363498E-4</v>
      </c>
      <c r="CD975">
        <v>835</v>
      </c>
      <c r="CE975">
        <v>18.2366675250151</v>
      </c>
      <c r="CF975">
        <v>2.8172141933105645E-4</v>
      </c>
      <c r="CG975">
        <v>711.94806103135898</v>
      </c>
      <c r="CH975">
        <v>621.16471597700661</v>
      </c>
      <c r="CI975">
        <v>644854.83208326763</v>
      </c>
    </row>
    <row r="976" spans="77:87" x14ac:dyDescent="0.25">
      <c r="BY976" t="s">
        <v>4412</v>
      </c>
      <c r="BZ976" t="s">
        <v>2657</v>
      </c>
      <c r="CA976" t="s">
        <v>2658</v>
      </c>
      <c r="CB976">
        <v>737601.37408371398</v>
      </c>
      <c r="CC976">
        <v>3.2337979605214298E-3</v>
      </c>
      <c r="CD976">
        <v>836</v>
      </c>
      <c r="CE976">
        <v>47.394445905713802</v>
      </c>
      <c r="CF976">
        <v>2.8214434473835016E-3</v>
      </c>
      <c r="CG976">
        <v>3.23379796052143</v>
      </c>
      <c r="CH976">
        <v>2.8214434473835017</v>
      </c>
      <c r="CI976">
        <v>643546.87246880354</v>
      </c>
    </row>
    <row r="977" spans="77:87" x14ac:dyDescent="0.25">
      <c r="BY977" t="s">
        <v>5501</v>
      </c>
      <c r="BZ977" t="s">
        <v>389</v>
      </c>
      <c r="CA977" t="s">
        <v>5502</v>
      </c>
      <c r="CB977">
        <v>736183.61066975002</v>
      </c>
      <c r="CC977">
        <v>0.344464351237668</v>
      </c>
      <c r="CD977">
        <v>837</v>
      </c>
      <c r="CE977">
        <v>0.28582728409142499</v>
      </c>
      <c r="CF977">
        <v>0.30054032395394814</v>
      </c>
      <c r="CG977">
        <v>5821.6682243196301</v>
      </c>
      <c r="CH977">
        <v>5079.3240223637395</v>
      </c>
      <c r="CI977">
        <v>642309.89373880788</v>
      </c>
    </row>
    <row r="978" spans="77:87" x14ac:dyDescent="0.25">
      <c r="BY978" t="s">
        <v>3752</v>
      </c>
      <c r="BZ978" t="s">
        <v>1904</v>
      </c>
      <c r="CA978" t="s">
        <v>1905</v>
      </c>
      <c r="CB978">
        <v>734074.89067286602</v>
      </c>
      <c r="CC978">
        <v>3.8527228811667002E-3</v>
      </c>
      <c r="CD978">
        <v>838</v>
      </c>
      <c r="CE978">
        <v>-1.9208653731552601</v>
      </c>
      <c r="CF978">
        <v>3.3614467756976113E-3</v>
      </c>
      <c r="CG978">
        <v>23928.764118597901</v>
      </c>
      <c r="CH978">
        <v>20877.511690779018</v>
      </c>
      <c r="CI978">
        <v>640470.06506360648</v>
      </c>
    </row>
    <row r="979" spans="77:87" x14ac:dyDescent="0.25">
      <c r="BY979" t="s">
        <v>4240</v>
      </c>
      <c r="BZ979" t="s">
        <v>258</v>
      </c>
      <c r="CA979" t="s">
        <v>259</v>
      </c>
      <c r="CB979">
        <v>733657.49525438098</v>
      </c>
      <c r="CC979">
        <v>2.8462746975204899E-3</v>
      </c>
      <c r="CD979">
        <v>839</v>
      </c>
      <c r="CE979">
        <v>-6.7304280890034596</v>
      </c>
      <c r="CF979">
        <v>2.4833348257408635E-3</v>
      </c>
      <c r="CG979">
        <v>852.21237916894597</v>
      </c>
      <c r="CH979">
        <v>743.54336985159739</v>
      </c>
      <c r="CI979">
        <v>640105.89340451418</v>
      </c>
    </row>
    <row r="980" spans="77:87" x14ac:dyDescent="0.25">
      <c r="BY980" t="s">
        <v>4180</v>
      </c>
      <c r="BZ980" t="s">
        <v>488</v>
      </c>
      <c r="CA980" t="s">
        <v>489</v>
      </c>
      <c r="CB980">
        <v>731577.96477452596</v>
      </c>
      <c r="CC980">
        <v>2.1382481484862999E-2</v>
      </c>
      <c r="CD980">
        <v>840</v>
      </c>
      <c r="CE980">
        <v>-7.4671435062180898</v>
      </c>
      <c r="CF980">
        <v>1.8655915740802189E-2</v>
      </c>
      <c r="CG980">
        <v>12558.0314702085</v>
      </c>
      <c r="CH980">
        <v>10956.706645316339</v>
      </c>
      <c r="CI980">
        <v>638291.53217426734</v>
      </c>
    </row>
    <row r="981" spans="77:87" x14ac:dyDescent="0.25">
      <c r="BY981" t="s">
        <v>4890</v>
      </c>
      <c r="BZ981" t="s">
        <v>4891</v>
      </c>
      <c r="CA981" t="s">
        <v>4892</v>
      </c>
      <c r="CB981">
        <v>732028.73913644999</v>
      </c>
      <c r="CC981">
        <v>8.4422166745352807E-3</v>
      </c>
      <c r="CD981">
        <v>841</v>
      </c>
      <c r="CE981">
        <v>163.430570898909</v>
      </c>
      <c r="CF981">
        <v>7.3657158574985922E-3</v>
      </c>
      <c r="CG981">
        <v>0</v>
      </c>
      <c r="CH981">
        <v>0</v>
      </c>
      <c r="CI981">
        <v>638684.82649420504</v>
      </c>
    </row>
    <row r="982" spans="77:87" x14ac:dyDescent="0.25">
      <c r="BY982" t="s">
        <v>3062</v>
      </c>
      <c r="BZ982" t="s">
        <v>3062</v>
      </c>
      <c r="CA982" t="s">
        <v>3063</v>
      </c>
      <c r="CB982">
        <v>728568.61099246296</v>
      </c>
      <c r="CC982">
        <v>9.3559937836209699E-6</v>
      </c>
      <c r="CD982">
        <v>842</v>
      </c>
      <c r="CE982">
        <v>0</v>
      </c>
      <c r="CF982">
        <v>8.1629735922963289E-6</v>
      </c>
      <c r="CG982">
        <v>0</v>
      </c>
      <c r="CH982">
        <v>0</v>
      </c>
      <c r="CI982">
        <v>635665.91313037032</v>
      </c>
    </row>
    <row r="983" spans="77:87" x14ac:dyDescent="0.25">
      <c r="BY983" t="s">
        <v>3875</v>
      </c>
      <c r="BZ983" t="s">
        <v>837</v>
      </c>
      <c r="CA983" t="s">
        <v>838</v>
      </c>
      <c r="CB983">
        <v>722937.81231420801</v>
      </c>
      <c r="CC983">
        <v>0.109919967022404</v>
      </c>
      <c r="CD983">
        <v>843</v>
      </c>
      <c r="CE983">
        <v>0.51652532640285698</v>
      </c>
      <c r="CF983">
        <v>9.5903632347509232E-2</v>
      </c>
      <c r="CG983">
        <v>40050.907717558897</v>
      </c>
      <c r="CH983">
        <v>34943.85627086211</v>
      </c>
      <c r="CI983">
        <v>630753.12011477444</v>
      </c>
    </row>
    <row r="984" spans="77:87" x14ac:dyDescent="0.25">
      <c r="BY984" t="s">
        <v>4148</v>
      </c>
      <c r="BZ984" t="s">
        <v>342</v>
      </c>
      <c r="CA984" t="s">
        <v>4149</v>
      </c>
      <c r="CB984">
        <v>720249.03059566999</v>
      </c>
      <c r="CC984">
        <v>1.6995444391750801E-3</v>
      </c>
      <c r="CD984">
        <v>844</v>
      </c>
      <c r="CE984">
        <v>-1.6781883048544699</v>
      </c>
      <c r="CF984">
        <v>1.4828287295581097E-3</v>
      </c>
      <c r="CG984">
        <v>2659.1459155996199</v>
      </c>
      <c r="CH984">
        <v>2320.0675833178511</v>
      </c>
      <c r="CI984">
        <v>628407.19570829405</v>
      </c>
    </row>
    <row r="985" spans="77:87" x14ac:dyDescent="0.25">
      <c r="BY985" t="s">
        <v>4330</v>
      </c>
      <c r="BZ985" t="s">
        <v>363</v>
      </c>
      <c r="CA985" t="s">
        <v>364</v>
      </c>
      <c r="CB985">
        <v>720333.55063283595</v>
      </c>
      <c r="CC985">
        <v>1.5537393037662699E-2</v>
      </c>
      <c r="CD985">
        <v>845</v>
      </c>
      <c r="CE985">
        <v>-9.8106988393111898</v>
      </c>
      <c r="CF985">
        <v>1.3556157901858185E-2</v>
      </c>
      <c r="CG985">
        <v>807.58080696010995</v>
      </c>
      <c r="CH985">
        <v>704.60294794139884</v>
      </c>
      <c r="CI985">
        <v>628480.93825744081</v>
      </c>
    </row>
    <row r="986" spans="77:87" x14ac:dyDescent="0.25">
      <c r="BY986" t="s">
        <v>5465</v>
      </c>
      <c r="BZ986" t="s">
        <v>5465</v>
      </c>
      <c r="CA986" t="s">
        <v>2557</v>
      </c>
      <c r="CB986">
        <v>715028.80436489498</v>
      </c>
      <c r="CC986">
        <v>1.3440391059490501E-3</v>
      </c>
      <c r="CD986">
        <v>846</v>
      </c>
      <c r="CE986">
        <v>-2.4668876500099399</v>
      </c>
      <c r="CF986">
        <v>1.1726553033930636E-3</v>
      </c>
      <c r="CG986">
        <v>3959.9111117451598</v>
      </c>
      <c r="CH986">
        <v>3454.9670062420892</v>
      </c>
      <c r="CI986">
        <v>623852.62140511011</v>
      </c>
    </row>
    <row r="987" spans="77:87" x14ac:dyDescent="0.25">
      <c r="BY987" t="s">
        <v>4550</v>
      </c>
      <c r="BZ987" t="s">
        <v>2530</v>
      </c>
      <c r="CA987" t="s">
        <v>2531</v>
      </c>
      <c r="CB987">
        <v>715310.44042766199</v>
      </c>
      <c r="CC987">
        <v>8.1590438958654405E-6</v>
      </c>
      <c r="CD987">
        <v>847</v>
      </c>
      <c r="CE987">
        <v>-3.27588420849882</v>
      </c>
      <c r="CF987">
        <v>7.1186515725280583E-6</v>
      </c>
      <c r="CG987">
        <v>145261.23948691</v>
      </c>
      <c r="CH987">
        <v>126738.39779497622</v>
      </c>
      <c r="CI987">
        <v>624098.34492696938</v>
      </c>
    </row>
    <row r="988" spans="77:87" x14ac:dyDescent="0.25">
      <c r="BY988" t="s">
        <v>3960</v>
      </c>
      <c r="BZ988" t="s">
        <v>393</v>
      </c>
      <c r="CA988" t="s">
        <v>394</v>
      </c>
      <c r="CB988">
        <v>708411.81447199604</v>
      </c>
      <c r="CC988">
        <v>0.35424888810014299</v>
      </c>
      <c r="CD988">
        <v>848</v>
      </c>
      <c r="CE988">
        <v>2.2315522678966602</v>
      </c>
      <c r="CF988">
        <v>0.30907719538294148</v>
      </c>
      <c r="CG988">
        <v>1898.9049206882501</v>
      </c>
      <c r="CH988">
        <v>1656.7679586316094</v>
      </c>
      <c r="CI988">
        <v>618079.39036141429</v>
      </c>
    </row>
    <row r="989" spans="77:87" x14ac:dyDescent="0.25">
      <c r="BY989" t="s">
        <v>5592</v>
      </c>
      <c r="BZ989" t="s">
        <v>2861</v>
      </c>
      <c r="CA989" t="s">
        <v>2862</v>
      </c>
      <c r="CB989">
        <v>706596.24122690002</v>
      </c>
      <c r="CC989">
        <v>3.51536458926104E-2</v>
      </c>
      <c r="CD989">
        <v>849</v>
      </c>
      <c r="CE989">
        <v>2.4255178029514401</v>
      </c>
      <c r="CF989">
        <v>3.0671063890260093E-2</v>
      </c>
      <c r="CG989">
        <v>41070.638102588098</v>
      </c>
      <c r="CH989">
        <v>35833.556755574697</v>
      </c>
      <c r="CI989">
        <v>616495.32812309335</v>
      </c>
    </row>
    <row r="990" spans="77:87" x14ac:dyDescent="0.25">
      <c r="BY990" t="s">
        <v>6234</v>
      </c>
      <c r="BZ990" t="s">
        <v>6235</v>
      </c>
      <c r="CA990" t="s">
        <v>6236</v>
      </c>
      <c r="CB990">
        <v>705275.96494778001</v>
      </c>
      <c r="CC990">
        <v>0.70570432747455702</v>
      </c>
      <c r="CD990">
        <v>850</v>
      </c>
      <c r="CE990">
        <v>-6.8015010799831597</v>
      </c>
      <c r="CF990">
        <v>0.61571714586096671</v>
      </c>
      <c r="CG990">
        <v>10.4905438723111</v>
      </c>
      <c r="CH990">
        <v>9.1528526609772278</v>
      </c>
      <c r="CI990">
        <v>615343.40555342904</v>
      </c>
    </row>
    <row r="991" spans="77:87" x14ac:dyDescent="0.25">
      <c r="BY991" t="s">
        <v>4183</v>
      </c>
      <c r="BZ991" t="s">
        <v>307</v>
      </c>
      <c r="CA991" t="s">
        <v>308</v>
      </c>
      <c r="CB991">
        <v>702614.675456775</v>
      </c>
      <c r="CC991">
        <v>3.06982578428463E-5</v>
      </c>
      <c r="CD991">
        <v>851</v>
      </c>
      <c r="CE991">
        <v>-55.435392152156503</v>
      </c>
      <c r="CF991">
        <v>2.6783800192273609E-5</v>
      </c>
      <c r="CG991">
        <v>6.7226016154293102</v>
      </c>
      <c r="CH991">
        <v>5.8653757930394601</v>
      </c>
      <c r="CI991">
        <v>613021.46773058013</v>
      </c>
    </row>
    <row r="992" spans="77:87" x14ac:dyDescent="0.25">
      <c r="BY992" t="s">
        <v>4116</v>
      </c>
      <c r="BZ992" t="s">
        <v>3174</v>
      </c>
      <c r="CA992" t="s">
        <v>3175</v>
      </c>
      <c r="CB992">
        <v>698326.41917765897</v>
      </c>
      <c r="CC992">
        <v>7.7858822593520902E-3</v>
      </c>
      <c r="CD992">
        <v>852</v>
      </c>
      <c r="CE992">
        <v>-8.4066814423018208</v>
      </c>
      <c r="CF992">
        <v>6.7930732689330713E-3</v>
      </c>
      <c r="CG992">
        <v>24412.2843938027</v>
      </c>
      <c r="CH992">
        <v>21299.376361611354</v>
      </c>
      <c r="CI992">
        <v>609280.02416263928</v>
      </c>
    </row>
    <row r="993" spans="77:87" x14ac:dyDescent="0.25">
      <c r="BY993" t="s">
        <v>4562</v>
      </c>
      <c r="BZ993" t="s">
        <v>4562</v>
      </c>
      <c r="CA993" t="s">
        <v>2583</v>
      </c>
      <c r="CB993">
        <v>703599.82597901498</v>
      </c>
      <c r="CC993">
        <v>1.95444401534293E-2</v>
      </c>
      <c r="CD993">
        <v>853</v>
      </c>
      <c r="CE993">
        <v>-1.47651521126416</v>
      </c>
      <c r="CF993">
        <v>1.7052250411704925E-2</v>
      </c>
      <c r="CG993">
        <v>70918.100461411697</v>
      </c>
      <c r="CH993">
        <v>61875.049799175278</v>
      </c>
      <c r="CI993">
        <v>613880.99776912713</v>
      </c>
    </row>
    <row r="994" spans="77:87" x14ac:dyDescent="0.25">
      <c r="BY994" t="s">
        <v>3972</v>
      </c>
      <c r="BZ994" t="s">
        <v>732</v>
      </c>
      <c r="CA994" t="s">
        <v>733</v>
      </c>
      <c r="CB994">
        <v>694432.05051008798</v>
      </c>
      <c r="CC994">
        <v>9.3850025059707704E-4</v>
      </c>
      <c r="CD994">
        <v>854</v>
      </c>
      <c r="CE994">
        <v>-1.96843629059186</v>
      </c>
      <c r="CF994">
        <v>8.1882832964244178E-4</v>
      </c>
      <c r="CG994">
        <v>781.78249213940103</v>
      </c>
      <c r="CH994">
        <v>682.09427943673779</v>
      </c>
      <c r="CI994">
        <v>605882.24202134495</v>
      </c>
    </row>
    <row r="995" spans="77:87" x14ac:dyDescent="0.25">
      <c r="BY995" t="s">
        <v>5782</v>
      </c>
      <c r="BZ995" t="s">
        <v>1301</v>
      </c>
      <c r="CA995" t="s">
        <v>1302</v>
      </c>
      <c r="CB995">
        <v>693049.75884160702</v>
      </c>
      <c r="CC995">
        <v>3.7949927670938501E-2</v>
      </c>
      <c r="CD995">
        <v>855</v>
      </c>
      <c r="CE995">
        <v>-2.55734188259401</v>
      </c>
      <c r="CF995">
        <v>3.3110780593906465E-2</v>
      </c>
      <c r="CG995">
        <v>358.29611589356301</v>
      </c>
      <c r="CH995">
        <v>312.60834497151137</v>
      </c>
      <c r="CI995">
        <v>604676.21189267864</v>
      </c>
    </row>
    <row r="996" spans="77:87" x14ac:dyDescent="0.25">
      <c r="BY996" t="s">
        <v>4335</v>
      </c>
      <c r="BZ996" t="s">
        <v>4336</v>
      </c>
      <c r="CA996" t="s">
        <v>4337</v>
      </c>
      <c r="CB996">
        <v>688567.20511687</v>
      </c>
      <c r="CC996">
        <v>1.6756132180255599E-2</v>
      </c>
      <c r="CD996">
        <v>856</v>
      </c>
      <c r="CE996">
        <v>1.503974638279</v>
      </c>
      <c r="CF996">
        <v>1.4619490741422493E-2</v>
      </c>
      <c r="CG996">
        <v>759372.74907425698</v>
      </c>
      <c r="CH996">
        <v>662542.09234880249</v>
      </c>
      <c r="CI996">
        <v>600765.24652359774</v>
      </c>
    </row>
    <row r="997" spans="77:87" x14ac:dyDescent="0.25">
      <c r="BY997" t="s">
        <v>5047</v>
      </c>
      <c r="BZ997" t="s">
        <v>5048</v>
      </c>
      <c r="CA997" t="s">
        <v>5049</v>
      </c>
      <c r="CB997">
        <v>682144.011235171</v>
      </c>
      <c r="CC997">
        <v>3.8232735021269701E-3</v>
      </c>
      <c r="CD997">
        <v>857</v>
      </c>
      <c r="CE997">
        <v>5.1113050529097199</v>
      </c>
      <c r="CF997">
        <v>3.3357526047767534E-3</v>
      </c>
      <c r="CG997">
        <v>41508.644946991903</v>
      </c>
      <c r="CH997">
        <v>36215.711595221197</v>
      </c>
      <c r="CI997">
        <v>595161.09978652967</v>
      </c>
    </row>
    <row r="998" spans="77:87" x14ac:dyDescent="0.25">
      <c r="BY998" t="s">
        <v>3804</v>
      </c>
      <c r="BZ998" t="s">
        <v>3805</v>
      </c>
      <c r="CA998" t="s">
        <v>220</v>
      </c>
      <c r="CB998">
        <v>681848.38577272301</v>
      </c>
      <c r="CC998">
        <v>7.6018057071307399E-3</v>
      </c>
      <c r="CD998">
        <v>858</v>
      </c>
      <c r="CE998">
        <v>-5.7612417744307498</v>
      </c>
      <c r="CF998">
        <v>6.6324690541916739E-3</v>
      </c>
      <c r="CG998">
        <v>415.42335643913202</v>
      </c>
      <c r="CH998">
        <v>362.4510625661527</v>
      </c>
      <c r="CI998">
        <v>594903.17070930032</v>
      </c>
    </row>
    <row r="999" spans="77:87" x14ac:dyDescent="0.25">
      <c r="BY999" t="s">
        <v>6500</v>
      </c>
      <c r="BZ999" t="s">
        <v>6501</v>
      </c>
      <c r="CA999" t="s">
        <v>6502</v>
      </c>
      <c r="CB999">
        <v>677905.27246581495</v>
      </c>
      <c r="CC999">
        <v>3.4764372946964897E-5</v>
      </c>
      <c r="CD999">
        <v>859</v>
      </c>
      <c r="CE999">
        <v>0.84771660347885902</v>
      </c>
      <c r="CF999">
        <v>3.033142869500563E-5</v>
      </c>
      <c r="CG999">
        <v>815.29472132781598</v>
      </c>
      <c r="CH999">
        <v>711.33323023242122</v>
      </c>
      <c r="CI999">
        <v>591462.85955260927</v>
      </c>
    </row>
    <row r="1000" spans="77:87" x14ac:dyDescent="0.25">
      <c r="BY1000" t="s">
        <v>5605</v>
      </c>
      <c r="BZ1000" t="s">
        <v>2631</v>
      </c>
      <c r="CA1000" t="s">
        <v>2632</v>
      </c>
      <c r="CB1000">
        <v>677743.53096564801</v>
      </c>
      <c r="CC1000">
        <v>3.8076796714708802E-2</v>
      </c>
      <c r="CD1000">
        <v>860</v>
      </c>
      <c r="CE1000">
        <v>-26.620844638157301</v>
      </c>
      <c r="CF1000">
        <v>3.3221472058429437E-2</v>
      </c>
      <c r="CG1000">
        <v>1511.33190058176</v>
      </c>
      <c r="CH1000">
        <v>1318.615924610978</v>
      </c>
      <c r="CI1000">
        <v>591321.74235809466</v>
      </c>
    </row>
    <row r="1001" spans="77:87" x14ac:dyDescent="0.25">
      <c r="BY1001" t="s">
        <v>5390</v>
      </c>
      <c r="BZ1001" t="s">
        <v>1516</v>
      </c>
      <c r="CA1001" t="s">
        <v>1517</v>
      </c>
      <c r="CB1001">
        <v>675181.38299343199</v>
      </c>
      <c r="CC1001">
        <v>3.6155452544308301E-3</v>
      </c>
      <c r="CD1001">
        <v>861</v>
      </c>
      <c r="CE1001">
        <v>15.3132689017645</v>
      </c>
      <c r="CF1001">
        <v>3.1545126168573386E-3</v>
      </c>
      <c r="CG1001">
        <v>624.90649155177505</v>
      </c>
      <c r="CH1001">
        <v>545.22216518804225</v>
      </c>
      <c r="CI1001">
        <v>589086.3041224078</v>
      </c>
    </row>
    <row r="1002" spans="77:87" x14ac:dyDescent="0.25">
      <c r="BY1002" t="s">
        <v>4663</v>
      </c>
      <c r="BZ1002" t="s">
        <v>4664</v>
      </c>
      <c r="CA1002" t="s">
        <v>4665</v>
      </c>
      <c r="CB1002">
        <v>673634.79501722602</v>
      </c>
      <c r="CC1002">
        <v>1.81936091702588E-2</v>
      </c>
      <c r="CD1002">
        <v>862</v>
      </c>
      <c r="CE1002">
        <v>11.4188237059593</v>
      </c>
      <c r="CF1002">
        <v>1.5873669290522426E-2</v>
      </c>
      <c r="CG1002">
        <v>1550.4229062192401</v>
      </c>
      <c r="CH1002">
        <v>1352.7222797556005</v>
      </c>
      <c r="CI1002">
        <v>587736.9277653998</v>
      </c>
    </row>
    <row r="1003" spans="77:87" x14ac:dyDescent="0.25">
      <c r="BY1003" t="s">
        <v>4702</v>
      </c>
      <c r="BZ1003" t="s">
        <v>4703</v>
      </c>
      <c r="CA1003" t="s">
        <v>4704</v>
      </c>
      <c r="CB1003">
        <v>670732.33650148101</v>
      </c>
      <c r="CC1003">
        <v>9.1919336804698604E-3</v>
      </c>
      <c r="CD1003">
        <v>863</v>
      </c>
      <c r="CE1003">
        <v>7.5245691654419202</v>
      </c>
      <c r="CF1003">
        <v>8.0198334491384301E-3</v>
      </c>
      <c r="CG1003">
        <v>1736.4331922689701</v>
      </c>
      <c r="CH1003">
        <v>1515.0136501899854</v>
      </c>
      <c r="CI1003">
        <v>585204.57334483147</v>
      </c>
    </row>
    <row r="1004" spans="77:87" x14ac:dyDescent="0.25">
      <c r="BY1004" t="s">
        <v>9649</v>
      </c>
      <c r="BZ1004" t="s">
        <v>9650</v>
      </c>
      <c r="CA1004" t="s">
        <v>9650</v>
      </c>
      <c r="CB1004">
        <v>669622.51004910795</v>
      </c>
      <c r="CC1004">
        <v>1.6883546645793199</v>
      </c>
      <c r="CD1004">
        <v>864</v>
      </c>
      <c r="CE1004">
        <v>20.080242534177501</v>
      </c>
      <c r="CF1004">
        <v>1.4730658078801533</v>
      </c>
      <c r="CG1004">
        <v>72415.279042515103</v>
      </c>
      <c r="CH1004">
        <v>63181.317150687864</v>
      </c>
      <c r="CI1004">
        <v>584236.26530270628</v>
      </c>
    </row>
    <row r="1005" spans="77:87" x14ac:dyDescent="0.25">
      <c r="BY1005" t="s">
        <v>435</v>
      </c>
      <c r="BZ1005" t="s">
        <v>435</v>
      </c>
      <c r="CA1005" t="s">
        <v>434</v>
      </c>
      <c r="CB1005">
        <v>669120.14974743105</v>
      </c>
      <c r="CC1005">
        <v>1.28459152232917E-3</v>
      </c>
      <c r="CD1005">
        <v>865</v>
      </c>
      <c r="CE1005">
        <v>-0.85898476354866005</v>
      </c>
      <c r="CF1005">
        <v>1.1207881189508888E-3</v>
      </c>
      <c r="CG1005">
        <v>1063.51760237804</v>
      </c>
      <c r="CH1005">
        <v>927.90421882840712</v>
      </c>
      <c r="CI1005">
        <v>583797.96297253738</v>
      </c>
    </row>
    <row r="1006" spans="77:87" x14ac:dyDescent="0.25">
      <c r="BY1006" t="s">
        <v>3168</v>
      </c>
      <c r="BZ1006" t="s">
        <v>3168</v>
      </c>
      <c r="CA1006" t="s">
        <v>3167</v>
      </c>
      <c r="CB1006">
        <v>666494.25124637398</v>
      </c>
      <c r="CC1006">
        <v>1.3060949293575599E-3</v>
      </c>
      <c r="CD1006">
        <v>866</v>
      </c>
      <c r="CE1006">
        <v>-14.6705261441224</v>
      </c>
      <c r="CF1006">
        <v>1.1395495405354607E-3</v>
      </c>
      <c r="CG1006">
        <v>44014.112522157702</v>
      </c>
      <c r="CH1006">
        <v>38401.696978007305</v>
      </c>
      <c r="CI1006">
        <v>581506.90329294419</v>
      </c>
    </row>
    <row r="1007" spans="77:87" x14ac:dyDescent="0.25">
      <c r="BY1007" t="s">
        <v>3839</v>
      </c>
      <c r="BZ1007" t="s">
        <v>1211</v>
      </c>
      <c r="CA1007" t="s">
        <v>1212</v>
      </c>
      <c r="CB1007">
        <v>656818.74063122098</v>
      </c>
      <c r="CC1007">
        <v>1.8023140794888601E-4</v>
      </c>
      <c r="CD1007">
        <v>867</v>
      </c>
      <c r="CE1007">
        <v>0.28547692770594801</v>
      </c>
      <c r="CF1007">
        <v>1.5724938019569184E-4</v>
      </c>
      <c r="CG1007">
        <v>208617.756781237</v>
      </c>
      <c r="CH1007">
        <v>182016.07214303443</v>
      </c>
      <c r="CI1007">
        <v>573065.15573837177</v>
      </c>
    </row>
    <row r="1008" spans="77:87" x14ac:dyDescent="0.25">
      <c r="BY1008" t="s">
        <v>5039</v>
      </c>
      <c r="BZ1008" t="s">
        <v>5040</v>
      </c>
      <c r="CA1008" t="s">
        <v>5041</v>
      </c>
      <c r="CB1008">
        <v>657353.61031530704</v>
      </c>
      <c r="CC1008">
        <v>0.73036175057577002</v>
      </c>
      <c r="CD1008">
        <v>868</v>
      </c>
      <c r="CE1008">
        <v>-3.4715862820829901</v>
      </c>
      <c r="CF1008">
        <v>0.63723040231285155</v>
      </c>
      <c r="CG1008">
        <v>2611.3036399887301</v>
      </c>
      <c r="CH1008">
        <v>2278.3258676392084</v>
      </c>
      <c r="CI1008">
        <v>573531.82204956131</v>
      </c>
    </row>
    <row r="1009" spans="77:87" x14ac:dyDescent="0.25">
      <c r="BY1009" t="s">
        <v>4029</v>
      </c>
      <c r="BZ1009" t="s">
        <v>4030</v>
      </c>
      <c r="CA1009" t="s">
        <v>2254</v>
      </c>
      <c r="CB1009">
        <v>657239.61738616601</v>
      </c>
      <c r="CC1009">
        <v>7.6154044066364295E-4</v>
      </c>
      <c r="CD1009">
        <v>869</v>
      </c>
      <c r="CE1009">
        <v>30.035550113070201</v>
      </c>
      <c r="CF1009">
        <v>6.6443337291285953E-4</v>
      </c>
      <c r="CG1009">
        <v>181.68668053040301</v>
      </c>
      <c r="CH1009">
        <v>158.51908514924926</v>
      </c>
      <c r="CI1009">
        <v>573432.36481478671</v>
      </c>
    </row>
    <row r="1010" spans="77:87" x14ac:dyDescent="0.25">
      <c r="BY1010" t="s">
        <v>5356</v>
      </c>
      <c r="BZ1010" t="s">
        <v>3254</v>
      </c>
      <c r="CA1010" t="s">
        <v>3255</v>
      </c>
      <c r="CB1010">
        <v>652384.10358550202</v>
      </c>
      <c r="CC1010">
        <v>1.65464164436472E-2</v>
      </c>
      <c r="CD1010">
        <v>870</v>
      </c>
      <c r="CE1010">
        <v>7.1591387438870102</v>
      </c>
      <c r="CF1010">
        <v>1.4436516697251978E-2</v>
      </c>
      <c r="CG1010">
        <v>7652.8654873936002</v>
      </c>
      <c r="CH1010">
        <v>6677.017997634096</v>
      </c>
      <c r="CI1010">
        <v>569195.99700090056</v>
      </c>
    </row>
    <row r="1011" spans="77:87" x14ac:dyDescent="0.25">
      <c r="BY1011" t="s">
        <v>4105</v>
      </c>
      <c r="BZ1011" t="s">
        <v>2752</v>
      </c>
      <c r="CA1011" t="s">
        <v>2753</v>
      </c>
      <c r="CB1011">
        <v>654634.01169390196</v>
      </c>
      <c r="CC1011">
        <v>5.5258699262410397E-3</v>
      </c>
      <c r="CD1011">
        <v>871</v>
      </c>
      <c r="CE1011">
        <v>3.2301818284508199</v>
      </c>
      <c r="CF1011">
        <v>4.8212441484663422E-3</v>
      </c>
      <c r="CG1011">
        <v>3598.0638067105001</v>
      </c>
      <c r="CH1011">
        <v>3139.2602984616187</v>
      </c>
      <c r="CI1011">
        <v>571159.01032676606</v>
      </c>
    </row>
    <row r="1012" spans="77:87" x14ac:dyDescent="0.25">
      <c r="BY1012" t="s">
        <v>4858</v>
      </c>
      <c r="BZ1012" t="s">
        <v>2741</v>
      </c>
      <c r="CA1012" t="s">
        <v>2742</v>
      </c>
      <c r="CB1012">
        <v>653830.848469352</v>
      </c>
      <c r="CC1012">
        <v>1.8969160596203301E-2</v>
      </c>
      <c r="CD1012">
        <v>872</v>
      </c>
      <c r="CE1012">
        <v>-6.2501710414416296</v>
      </c>
      <c r="CF1012">
        <v>1.655032705193904E-2</v>
      </c>
      <c r="CG1012">
        <v>29.187757288420599</v>
      </c>
      <c r="CH1012">
        <v>25.465909605544947</v>
      </c>
      <c r="CI1012">
        <v>570458.26165763137</v>
      </c>
    </row>
    <row r="1013" spans="77:87" x14ac:dyDescent="0.25">
      <c r="BY1013" t="s">
        <v>4749</v>
      </c>
      <c r="BZ1013" t="s">
        <v>4750</v>
      </c>
      <c r="CA1013" t="s">
        <v>3220</v>
      </c>
      <c r="CB1013">
        <v>658370.33864018205</v>
      </c>
      <c r="CC1013">
        <v>3.3590323400009302E-2</v>
      </c>
      <c r="CD1013">
        <v>873</v>
      </c>
      <c r="CE1013">
        <v>-2.73956054403597</v>
      </c>
      <c r="CF1013">
        <v>2.9307086901980531E-2</v>
      </c>
      <c r="CG1013">
        <v>298015.80561838002</v>
      </c>
      <c r="CH1013">
        <v>260014.61818075803</v>
      </c>
      <c r="CI1013">
        <v>574418.90327881812</v>
      </c>
    </row>
    <row r="1014" spans="77:87" x14ac:dyDescent="0.25">
      <c r="BY1014" t="s">
        <v>3776</v>
      </c>
      <c r="BZ1014" t="s">
        <v>1342</v>
      </c>
      <c r="CA1014" t="s">
        <v>3777</v>
      </c>
      <c r="CB1014">
        <v>649981.24235316995</v>
      </c>
      <c r="CC1014">
        <v>1.7298218409810901E-2</v>
      </c>
      <c r="CD1014">
        <v>874</v>
      </c>
      <c r="CE1014">
        <v>9.5736153162014102</v>
      </c>
      <c r="CF1014">
        <v>1.5092453387502281E-2</v>
      </c>
      <c r="CG1014">
        <v>58292.881178498799</v>
      </c>
      <c r="CH1014">
        <v>50859.722727903725</v>
      </c>
      <c r="CI1014">
        <v>567099.53421574808</v>
      </c>
    </row>
    <row r="1015" spans="77:87" x14ac:dyDescent="0.25">
      <c r="BY1015" t="s">
        <v>4228</v>
      </c>
      <c r="BZ1015" t="s">
        <v>1562</v>
      </c>
      <c r="CA1015" t="s">
        <v>1563</v>
      </c>
      <c r="CB1015">
        <v>642580.78718191304</v>
      </c>
      <c r="CC1015">
        <v>6.5452702583294301E-4</v>
      </c>
      <c r="CD1015">
        <v>875</v>
      </c>
      <c r="CE1015">
        <v>-3.3959185966790599</v>
      </c>
      <c r="CF1015">
        <v>5.7106566666088139E-4</v>
      </c>
      <c r="CG1015">
        <v>2539.5958606399299</v>
      </c>
      <c r="CH1015">
        <v>2215.7618340662912</v>
      </c>
      <c r="CI1015">
        <v>560642.74068519881</v>
      </c>
    </row>
    <row r="1016" spans="77:87" x14ac:dyDescent="0.25">
      <c r="BY1016" t="s">
        <v>4814</v>
      </c>
      <c r="BZ1016" t="s">
        <v>2487</v>
      </c>
      <c r="CA1016" t="s">
        <v>2488</v>
      </c>
      <c r="CB1016">
        <v>603451.55461598001</v>
      </c>
      <c r="CC1016">
        <v>1.07545786007018E-2</v>
      </c>
      <c r="CD1016">
        <v>876</v>
      </c>
      <c r="CE1016">
        <v>-0.54421495453093005</v>
      </c>
      <c r="CF1016">
        <v>9.3832192650119151E-3</v>
      </c>
      <c r="CG1016">
        <v>170729.408394286</v>
      </c>
      <c r="CH1016">
        <v>148959.01861229708</v>
      </c>
      <c r="CI1016">
        <v>526503.0330806782</v>
      </c>
    </row>
    <row r="1017" spans="77:87" x14ac:dyDescent="0.25">
      <c r="BY1017" t="s">
        <v>9651</v>
      </c>
      <c r="BZ1017" t="s">
        <v>9652</v>
      </c>
      <c r="CA1017" t="s">
        <v>9653</v>
      </c>
      <c r="CB1017">
        <v>637643.94708250405</v>
      </c>
      <c r="CC1017">
        <v>3.1306369673591599</v>
      </c>
      <c r="CD1017">
        <v>877</v>
      </c>
      <c r="CE1017">
        <v>-1.5049418774401999</v>
      </c>
      <c r="CF1017">
        <v>2.7314369251033255</v>
      </c>
      <c r="CG1017">
        <v>64188.786936098702</v>
      </c>
      <c r="CH1017">
        <v>56003.817958729043</v>
      </c>
      <c r="CI1017">
        <v>556335.41681422584</v>
      </c>
    </row>
    <row r="1018" spans="77:87" x14ac:dyDescent="0.25">
      <c r="BY1018" t="s">
        <v>6263</v>
      </c>
      <c r="BZ1018" t="s">
        <v>2079</v>
      </c>
      <c r="CA1018" t="s">
        <v>2080</v>
      </c>
      <c r="CB1018">
        <v>630249.84092160105</v>
      </c>
      <c r="CC1018">
        <v>4.35816862519822E-2</v>
      </c>
      <c r="CD1018">
        <v>878</v>
      </c>
      <c r="CE1018">
        <v>9.6075531584142304</v>
      </c>
      <c r="CF1018">
        <v>3.8024411111246964E-2</v>
      </c>
      <c r="CG1018">
        <v>203.30891139386199</v>
      </c>
      <c r="CH1018">
        <v>177.38417886638516</v>
      </c>
      <c r="CI1018">
        <v>549884.16270632425</v>
      </c>
    </row>
    <row r="1019" spans="77:87" x14ac:dyDescent="0.25">
      <c r="BY1019" t="s">
        <v>4258</v>
      </c>
      <c r="BZ1019" t="s">
        <v>1641</v>
      </c>
      <c r="CA1019" t="s">
        <v>1642</v>
      </c>
      <c r="CB1019">
        <v>634771.89556868398</v>
      </c>
      <c r="CC1019">
        <v>4.8687122744421702E-3</v>
      </c>
      <c r="CD1019">
        <v>879</v>
      </c>
      <c r="CE1019">
        <v>1.21009884068167</v>
      </c>
      <c r="CF1019">
        <v>4.2478832974789538E-3</v>
      </c>
      <c r="CG1019">
        <v>38042.382151474398</v>
      </c>
      <c r="CH1019">
        <v>33191.445833811311</v>
      </c>
      <c r="CI1019">
        <v>553829.59207713907</v>
      </c>
    </row>
    <row r="1020" spans="77:87" x14ac:dyDescent="0.25">
      <c r="BY1020" t="s">
        <v>3887</v>
      </c>
      <c r="BZ1020" t="s">
        <v>2593</v>
      </c>
      <c r="CA1020" t="s">
        <v>2594</v>
      </c>
      <c r="CB1020">
        <v>625611.24207974202</v>
      </c>
      <c r="CC1020">
        <v>3.5125532814840698E-3</v>
      </c>
      <c r="CD1020">
        <v>880</v>
      </c>
      <c r="CE1020">
        <v>-2.7599996512237799</v>
      </c>
      <c r="CF1020">
        <v>3.0646535623489119E-3</v>
      </c>
      <c r="CG1020">
        <v>61160.4512114893</v>
      </c>
      <c r="CH1020">
        <v>53361.637435707482</v>
      </c>
      <c r="CI1020">
        <v>545837.05015718611</v>
      </c>
    </row>
    <row r="1021" spans="77:87" x14ac:dyDescent="0.25">
      <c r="BY1021" t="s">
        <v>4200</v>
      </c>
      <c r="BZ1021" t="s">
        <v>4201</v>
      </c>
      <c r="CA1021" t="s">
        <v>4202</v>
      </c>
      <c r="CB1021">
        <v>624709.14527027204</v>
      </c>
      <c r="CC1021">
        <v>7.9760783691971496E-2</v>
      </c>
      <c r="CD1021">
        <v>881</v>
      </c>
      <c r="CE1021">
        <v>0.40093236081504602</v>
      </c>
      <c r="CF1021">
        <v>6.959016712027348E-2</v>
      </c>
      <c r="CG1021">
        <v>1.04729376986434E-2</v>
      </c>
      <c r="CH1021">
        <v>9.1374915209385902E-3</v>
      </c>
      <c r="CI1021">
        <v>545049.98332027881</v>
      </c>
    </row>
    <row r="1022" spans="77:87" x14ac:dyDescent="0.25">
      <c r="BY1022" t="s">
        <v>4867</v>
      </c>
      <c r="BZ1022" t="s">
        <v>4868</v>
      </c>
      <c r="CA1022" t="s">
        <v>4869</v>
      </c>
      <c r="CB1022">
        <v>623934.98234458896</v>
      </c>
      <c r="CC1022">
        <v>1.5700771613601401E-2</v>
      </c>
      <c r="CD1022">
        <v>882</v>
      </c>
      <c r="CE1022">
        <v>56.021321018832403</v>
      </c>
      <c r="CF1022">
        <v>1.3698703422064638E-2</v>
      </c>
      <c r="CG1022">
        <v>31576.402720663398</v>
      </c>
      <c r="CH1022">
        <v>27549.969304140741</v>
      </c>
      <c r="CI1022">
        <v>544374.53700590134</v>
      </c>
    </row>
    <row r="1023" spans="77:87" x14ac:dyDescent="0.25">
      <c r="BY1023" t="s">
        <v>4698</v>
      </c>
      <c r="BZ1023" t="s">
        <v>1152</v>
      </c>
      <c r="CA1023" t="s">
        <v>1153</v>
      </c>
      <c r="CB1023">
        <v>623262.62128135294</v>
      </c>
      <c r="CC1023">
        <v>0.99009310784662596</v>
      </c>
      <c r="CD1023">
        <v>883</v>
      </c>
      <c r="CE1023">
        <v>29.957245581326202</v>
      </c>
      <c r="CF1023">
        <v>0.86384237529267172</v>
      </c>
      <c r="CG1023">
        <v>21768.498156370399</v>
      </c>
      <c r="CH1023">
        <v>18992.709882458992</v>
      </c>
      <c r="CI1023">
        <v>543787.9113912828</v>
      </c>
    </row>
    <row r="1024" spans="77:87" x14ac:dyDescent="0.25">
      <c r="BY1024" t="s">
        <v>4491</v>
      </c>
      <c r="BZ1024" t="s">
        <v>2245</v>
      </c>
      <c r="CA1024" t="s">
        <v>4492</v>
      </c>
      <c r="CB1024">
        <v>623393.98712000495</v>
      </c>
      <c r="CC1024">
        <v>3.1225011932611E-3</v>
      </c>
      <c r="CD1024">
        <v>884</v>
      </c>
      <c r="CE1024">
        <v>4.0120651103122498</v>
      </c>
      <c r="CF1024">
        <v>2.7243385761036056E-3</v>
      </c>
      <c r="CG1024">
        <v>9256.2917817858306</v>
      </c>
      <c r="CH1024">
        <v>8075.9849915231962</v>
      </c>
      <c r="CI1024">
        <v>543902.52624638495</v>
      </c>
    </row>
    <row r="1025" spans="77:87" x14ac:dyDescent="0.25">
      <c r="BY1025" t="s">
        <v>4275</v>
      </c>
      <c r="BZ1025" t="s">
        <v>4276</v>
      </c>
      <c r="CA1025" t="s">
        <v>3235</v>
      </c>
      <c r="CB1025">
        <v>618784.49856034003</v>
      </c>
      <c r="CC1025">
        <v>2.6903673850449599E-2</v>
      </c>
      <c r="CD1025">
        <v>885</v>
      </c>
      <c r="CE1025">
        <v>1.60163990620545</v>
      </c>
      <c r="CF1025">
        <v>2.3473078783083381E-2</v>
      </c>
      <c r="CG1025">
        <v>12284.475704267201</v>
      </c>
      <c r="CH1025">
        <v>10718.033069313278</v>
      </c>
      <c r="CI1025">
        <v>539880.81201091711</v>
      </c>
    </row>
    <row r="1026" spans="77:87" x14ac:dyDescent="0.25">
      <c r="BY1026" t="s">
        <v>4722</v>
      </c>
      <c r="BZ1026" t="s">
        <v>3230</v>
      </c>
      <c r="CA1026" t="s">
        <v>4723</v>
      </c>
      <c r="CB1026">
        <v>618762.73619555798</v>
      </c>
      <c r="CC1026">
        <v>2.58219277842558E-4</v>
      </c>
      <c r="CD1026">
        <v>886</v>
      </c>
      <c r="CE1026">
        <v>0.15503809826835099</v>
      </c>
      <c r="CF1026">
        <v>2.2529270484774217E-4</v>
      </c>
      <c r="CG1026">
        <v>1229.57278926565</v>
      </c>
      <c r="CH1026">
        <v>1072.7850446152304</v>
      </c>
      <c r="CI1026">
        <v>539861.82465231791</v>
      </c>
    </row>
    <row r="1027" spans="77:87" x14ac:dyDescent="0.25">
      <c r="BY1027" t="s">
        <v>4198</v>
      </c>
      <c r="BZ1027" t="s">
        <v>1307</v>
      </c>
      <c r="CA1027" t="s">
        <v>4199</v>
      </c>
      <c r="CB1027">
        <v>619003.22056454397</v>
      </c>
      <c r="CC1027">
        <v>3.51223831381588E-3</v>
      </c>
      <c r="CD1027">
        <v>887</v>
      </c>
      <c r="CE1027">
        <v>2.9330272697545801</v>
      </c>
      <c r="CF1027">
        <v>3.0643787574679633E-3</v>
      </c>
      <c r="CG1027">
        <v>2880.5402546303098</v>
      </c>
      <c r="CH1027">
        <v>2513.2310446013817</v>
      </c>
      <c r="CI1027">
        <v>540071.64389747696</v>
      </c>
    </row>
    <row r="1028" spans="77:87" x14ac:dyDescent="0.25">
      <c r="BY1028" t="s">
        <v>4409</v>
      </c>
      <c r="BZ1028" t="s">
        <v>1520</v>
      </c>
      <c r="CA1028" t="s">
        <v>1521</v>
      </c>
      <c r="CB1028">
        <v>614392.71100623696</v>
      </c>
      <c r="CC1028">
        <v>1.42165408331187E-2</v>
      </c>
      <c r="CD1028">
        <v>888</v>
      </c>
      <c r="CE1028">
        <v>3.2206647077226198</v>
      </c>
      <c r="CF1028">
        <v>1.2403732845324408E-2</v>
      </c>
      <c r="CG1028">
        <v>311.05074687040297</v>
      </c>
      <c r="CH1028">
        <v>271.38742193397053</v>
      </c>
      <c r="CI1028">
        <v>536049.03885498794</v>
      </c>
    </row>
    <row r="1029" spans="77:87" x14ac:dyDescent="0.25">
      <c r="BY1029" t="s">
        <v>5375</v>
      </c>
      <c r="BZ1029" t="s">
        <v>3489</v>
      </c>
      <c r="CA1029" t="s">
        <v>3490</v>
      </c>
      <c r="CB1029">
        <v>616216.11168724101</v>
      </c>
      <c r="CC1029">
        <v>2.0500663428329999E-2</v>
      </c>
      <c r="CD1029">
        <v>889</v>
      </c>
      <c r="CE1029">
        <v>-0.57793863881320195</v>
      </c>
      <c r="CF1029">
        <v>1.7886541831929937E-2</v>
      </c>
      <c r="CG1029">
        <v>5287.9491314008301</v>
      </c>
      <c r="CH1029">
        <v>4613.6615858593868</v>
      </c>
      <c r="CI1029">
        <v>537639.93042155437</v>
      </c>
    </row>
    <row r="1030" spans="77:87" x14ac:dyDescent="0.25">
      <c r="BY1030" t="s">
        <v>3981</v>
      </c>
      <c r="BZ1030" t="s">
        <v>3982</v>
      </c>
      <c r="CA1030" t="s">
        <v>2562</v>
      </c>
      <c r="CB1030">
        <v>608176.10964690603</v>
      </c>
      <c r="CC1030">
        <v>5.1451990159207999E-3</v>
      </c>
      <c r="CD1030">
        <v>890</v>
      </c>
      <c r="CE1030">
        <v>-2.1238898601153099E-2</v>
      </c>
      <c r="CF1030">
        <v>4.4891141086046771E-3</v>
      </c>
      <c r="CG1030">
        <v>30.356674193932701</v>
      </c>
      <c r="CH1030">
        <v>26.485773240767578</v>
      </c>
      <c r="CI1030">
        <v>530625.14120139077</v>
      </c>
    </row>
    <row r="1031" spans="77:87" x14ac:dyDescent="0.25">
      <c r="BY1031" t="s">
        <v>5037</v>
      </c>
      <c r="BZ1031" t="s">
        <v>3205</v>
      </c>
      <c r="CA1031" t="s">
        <v>3206</v>
      </c>
      <c r="CB1031">
        <v>578264.5300274</v>
      </c>
      <c r="CC1031">
        <v>2.5522512861707699E-4</v>
      </c>
      <c r="CD1031">
        <v>891</v>
      </c>
      <c r="CE1031">
        <v>-3.9394103655044299</v>
      </c>
      <c r="CF1031">
        <v>2.2268035156659913E-4</v>
      </c>
      <c r="CG1031">
        <v>66135.621718166207</v>
      </c>
      <c r="CH1031">
        <v>57702.404050395991</v>
      </c>
      <c r="CI1031">
        <v>504527.70674548636</v>
      </c>
    </row>
    <row r="1032" spans="77:87" x14ac:dyDescent="0.25">
      <c r="BY1032" t="s">
        <v>5629</v>
      </c>
      <c r="BZ1032" t="s">
        <v>5630</v>
      </c>
      <c r="CA1032" t="s">
        <v>5631</v>
      </c>
      <c r="CB1032">
        <v>604952.57690280001</v>
      </c>
      <c r="CC1032">
        <v>1.9404920142423399E-4</v>
      </c>
      <c r="CD1032">
        <v>892</v>
      </c>
      <c r="CE1032">
        <v>2.6798176425270799</v>
      </c>
      <c r="CF1032">
        <v>1.6930521155382431E-4</v>
      </c>
      <c r="CG1032">
        <v>19503.983553198701</v>
      </c>
      <c r="CH1032">
        <v>17016.952594396131</v>
      </c>
      <c r="CI1032">
        <v>527812.6540116166</v>
      </c>
    </row>
    <row r="1033" spans="77:87" x14ac:dyDescent="0.25">
      <c r="BY1033" t="s">
        <v>5506</v>
      </c>
      <c r="BZ1033" t="s">
        <v>3238</v>
      </c>
      <c r="CA1033" t="s">
        <v>3239</v>
      </c>
      <c r="CB1033">
        <v>603745.846651064</v>
      </c>
      <c r="CC1033">
        <v>0.178872995098001</v>
      </c>
      <c r="CD1033">
        <v>893</v>
      </c>
      <c r="CE1033">
        <v>-30.7801920811171</v>
      </c>
      <c r="CF1033">
        <v>0.15606418400107458</v>
      </c>
      <c r="CG1033">
        <v>1768.9034510660799</v>
      </c>
      <c r="CH1033">
        <v>1543.3434964068406</v>
      </c>
      <c r="CI1033">
        <v>526759.79876120051</v>
      </c>
    </row>
    <row r="1034" spans="77:87" x14ac:dyDescent="0.25">
      <c r="BY1034" t="s">
        <v>9654</v>
      </c>
      <c r="BZ1034" t="s">
        <v>9655</v>
      </c>
      <c r="CA1034" t="s">
        <v>9656</v>
      </c>
      <c r="CB1034">
        <v>599759.07795237703</v>
      </c>
      <c r="CC1034">
        <v>1.64541058831159E-2</v>
      </c>
      <c r="CD1034">
        <v>894</v>
      </c>
      <c r="CE1034">
        <v>4.6383739479184198</v>
      </c>
      <c r="CF1034">
        <v>1.4355977025536266E-2</v>
      </c>
      <c r="CG1034">
        <v>637151.167143762</v>
      </c>
      <c r="CH1034">
        <v>555905.47321659257</v>
      </c>
      <c r="CI1034">
        <v>523281.3988863579</v>
      </c>
    </row>
    <row r="1035" spans="77:87" x14ac:dyDescent="0.25">
      <c r="BY1035" t="s">
        <v>5790</v>
      </c>
      <c r="BZ1035" t="s">
        <v>2816</v>
      </c>
      <c r="CA1035" t="s">
        <v>2817</v>
      </c>
      <c r="CB1035">
        <v>600913.94085130701</v>
      </c>
      <c r="CC1035">
        <v>2.5022524656174902E-4</v>
      </c>
      <c r="CD1035">
        <v>895</v>
      </c>
      <c r="CE1035">
        <v>-11.250197304691101</v>
      </c>
      <c r="CF1035">
        <v>2.1831802447167426E-4</v>
      </c>
      <c r="CG1035">
        <v>93371.528502562607</v>
      </c>
      <c r="CH1035">
        <v>81465.351417086873</v>
      </c>
      <c r="CI1035">
        <v>524289.00059759372</v>
      </c>
    </row>
    <row r="1036" spans="77:87" x14ac:dyDescent="0.25">
      <c r="BY1036" t="s">
        <v>9657</v>
      </c>
      <c r="BZ1036" t="s">
        <v>9658</v>
      </c>
      <c r="CA1036" t="s">
        <v>9659</v>
      </c>
      <c r="CB1036">
        <v>600799.76975952496</v>
      </c>
      <c r="CC1036">
        <v>3.7479893060426601E-3</v>
      </c>
      <c r="CD1036">
        <v>896</v>
      </c>
      <c r="CE1036">
        <v>153.66047173770599</v>
      </c>
      <c r="CF1036">
        <v>3.270068197671938E-3</v>
      </c>
      <c r="CG1036">
        <v>2745.9964594308599</v>
      </c>
      <c r="CH1036">
        <v>2395.8434669029944</v>
      </c>
      <c r="CI1036">
        <v>524189.38791840913</v>
      </c>
    </row>
    <row r="1037" spans="77:87" x14ac:dyDescent="0.25">
      <c r="BY1037" t="s">
        <v>3819</v>
      </c>
      <c r="BZ1037" t="s">
        <v>2255</v>
      </c>
      <c r="CA1037" t="s">
        <v>3820</v>
      </c>
      <c r="CB1037">
        <v>600646.70993093704</v>
      </c>
      <c r="CC1037">
        <v>3.59429616431996E-2</v>
      </c>
      <c r="CD1037">
        <v>897</v>
      </c>
      <c r="CE1037">
        <v>3.4368559453536802</v>
      </c>
      <c r="CF1037">
        <v>3.1359730832228663E-2</v>
      </c>
      <c r="CG1037">
        <v>3668.1831412441902</v>
      </c>
      <c r="CH1037">
        <v>3200.4384361715802</v>
      </c>
      <c r="CI1037">
        <v>524055.84536080377</v>
      </c>
    </row>
    <row r="1038" spans="77:87" x14ac:dyDescent="0.25">
      <c r="BY1038" t="s">
        <v>4950</v>
      </c>
      <c r="BZ1038" t="s">
        <v>2887</v>
      </c>
      <c r="CA1038" t="s">
        <v>2888</v>
      </c>
      <c r="CB1038">
        <v>599822.12420631899</v>
      </c>
      <c r="CC1038">
        <v>1.0369174382794E-3</v>
      </c>
      <c r="CD1038">
        <v>898</v>
      </c>
      <c r="CE1038">
        <v>-6.5996109284268503</v>
      </c>
      <c r="CF1038">
        <v>9.0469594805464104E-4</v>
      </c>
      <c r="CG1038">
        <v>23729.642625972701</v>
      </c>
      <c r="CH1038">
        <v>20703.780976164428</v>
      </c>
      <c r="CI1038">
        <v>523336.40586027468</v>
      </c>
    </row>
    <row r="1039" spans="77:87" x14ac:dyDescent="0.25">
      <c r="BY1039" t="s">
        <v>5350</v>
      </c>
      <c r="BZ1039" t="s">
        <v>2329</v>
      </c>
      <c r="CA1039" t="s">
        <v>2330</v>
      </c>
      <c r="CB1039">
        <v>584985.50195634295</v>
      </c>
      <c r="CC1039">
        <v>4.6311152195564901E-3</v>
      </c>
      <c r="CD1039">
        <v>899</v>
      </c>
      <c r="CE1039">
        <v>-1.1226667976103999</v>
      </c>
      <c r="CF1039">
        <v>4.0405831934499656E-3</v>
      </c>
      <c r="CG1039">
        <v>41505.989128799003</v>
      </c>
      <c r="CH1039">
        <v>36213.394431029345</v>
      </c>
      <c r="CI1039">
        <v>510391.66065988207</v>
      </c>
    </row>
    <row r="1040" spans="77:87" x14ac:dyDescent="0.25">
      <c r="BY1040" t="s">
        <v>5257</v>
      </c>
      <c r="BZ1040" t="s">
        <v>3214</v>
      </c>
      <c r="CA1040" t="s">
        <v>3215</v>
      </c>
      <c r="CB1040">
        <v>582564.68250637804</v>
      </c>
      <c r="CC1040">
        <v>6.9516805887072193E-5</v>
      </c>
      <c r="CD1040">
        <v>900</v>
      </c>
      <c r="CE1040">
        <v>101.834853889858</v>
      </c>
      <c r="CF1040">
        <v>6.0652439901188103E-5</v>
      </c>
      <c r="CG1040">
        <v>1751.8078214026</v>
      </c>
      <c r="CH1040">
        <v>1528.4277988642696</v>
      </c>
      <c r="CI1040">
        <v>508279.52958125999</v>
      </c>
    </row>
    <row r="1041" spans="77:87" x14ac:dyDescent="0.25">
      <c r="BY1041" t="s">
        <v>5819</v>
      </c>
      <c r="BZ1041" t="s">
        <v>1077</v>
      </c>
      <c r="CA1041" t="s">
        <v>1078</v>
      </c>
      <c r="CB1041">
        <v>578988.82571560598</v>
      </c>
      <c r="CC1041">
        <v>1.52075345874437E-2</v>
      </c>
      <c r="CD1041">
        <v>901</v>
      </c>
      <c r="CE1041">
        <v>-0.33141675308355401</v>
      </c>
      <c r="CF1041">
        <v>1.326836102206041E-2</v>
      </c>
      <c r="CG1041">
        <v>0</v>
      </c>
      <c r="CH1041">
        <v>0</v>
      </c>
      <c r="CI1041">
        <v>505159.64459330647</v>
      </c>
    </row>
    <row r="1042" spans="77:87" x14ac:dyDescent="0.25">
      <c r="BY1042" t="s">
        <v>4760</v>
      </c>
      <c r="BZ1042" t="s">
        <v>4761</v>
      </c>
      <c r="CA1042" t="s">
        <v>2622</v>
      </c>
      <c r="CB1042">
        <v>575502.86820099503</v>
      </c>
      <c r="CC1042">
        <v>3.2619855075008801E-3</v>
      </c>
      <c r="CD1042">
        <v>902</v>
      </c>
      <c r="CE1042">
        <v>1.4102913169470099</v>
      </c>
      <c r="CF1042">
        <v>2.8460366874974142E-3</v>
      </c>
      <c r="CG1042">
        <v>513959.35119270103</v>
      </c>
      <c r="CH1042">
        <v>448422.33848471515</v>
      </c>
      <c r="CI1042">
        <v>502118.19546521362</v>
      </c>
    </row>
    <row r="1043" spans="77:87" x14ac:dyDescent="0.25">
      <c r="BY1043" t="s">
        <v>5852</v>
      </c>
      <c r="BZ1043" t="s">
        <v>5853</v>
      </c>
      <c r="CA1043" t="s">
        <v>5854</v>
      </c>
      <c r="CB1043">
        <v>573527.93092043605</v>
      </c>
      <c r="CC1043">
        <v>5.2138902810948797E-4</v>
      </c>
      <c r="CD1043">
        <v>903</v>
      </c>
      <c r="CE1043">
        <v>16.178149155066599</v>
      </c>
      <c r="CF1043">
        <v>4.5490462757913493E-4</v>
      </c>
      <c r="CG1043">
        <v>576.85456924911796</v>
      </c>
      <c r="CH1043">
        <v>503.29753570588616</v>
      </c>
      <c r="CI1043">
        <v>500395.09033704782</v>
      </c>
    </row>
    <row r="1044" spans="77:87" x14ac:dyDescent="0.25">
      <c r="BY1044" t="s">
        <v>4557</v>
      </c>
      <c r="BZ1044" t="s">
        <v>1658</v>
      </c>
      <c r="CA1044" t="s">
        <v>1659</v>
      </c>
      <c r="CB1044">
        <v>573348.03987118194</v>
      </c>
      <c r="CC1044">
        <v>1.18423996075161E-2</v>
      </c>
      <c r="CD1044">
        <v>904</v>
      </c>
      <c r="CE1044">
        <v>2.39491614139523</v>
      </c>
      <c r="CF1044">
        <v>1.0332327863963297E-2</v>
      </c>
      <c r="CG1044">
        <v>13637.3173152771</v>
      </c>
      <c r="CH1044">
        <v>11898.368435136861</v>
      </c>
      <c r="CI1044">
        <v>500238.13791504828</v>
      </c>
    </row>
    <row r="1045" spans="77:87" x14ac:dyDescent="0.25">
      <c r="BY1045" t="s">
        <v>4189</v>
      </c>
      <c r="BZ1045" t="s">
        <v>2863</v>
      </c>
      <c r="CA1045" t="s">
        <v>2864</v>
      </c>
      <c r="CB1045">
        <v>573043.71660110098</v>
      </c>
      <c r="CC1045">
        <v>9.5470635292248099E-2</v>
      </c>
      <c r="CD1045">
        <v>905</v>
      </c>
      <c r="CE1045">
        <v>-6.0147802965332904</v>
      </c>
      <c r="CF1045">
        <v>8.3296792703592415E-2</v>
      </c>
      <c r="CG1045">
        <v>82736.235541439601</v>
      </c>
      <c r="CH1045">
        <v>72186.207202608508</v>
      </c>
      <c r="CI1045">
        <v>499972.62012242846</v>
      </c>
    </row>
    <row r="1046" spans="77:87" x14ac:dyDescent="0.25">
      <c r="BY1046" t="s">
        <v>100</v>
      </c>
      <c r="BZ1046" t="s">
        <v>531</v>
      </c>
      <c r="CA1046" t="s">
        <v>531</v>
      </c>
      <c r="CB1046">
        <v>675985.28082099603</v>
      </c>
      <c r="CC1046">
        <v>16092.316474244601</v>
      </c>
      <c r="CD1046">
        <v>906</v>
      </c>
      <c r="CE1046">
        <v>-23.434061072783699</v>
      </c>
      <c r="CF1046">
        <v>14040.320831347781</v>
      </c>
      <c r="CG1046">
        <v>50.543667517357299</v>
      </c>
      <c r="CH1046">
        <v>44.09864229754902</v>
      </c>
      <c r="CI1046">
        <v>589787.69372238789</v>
      </c>
    </row>
    <row r="1047" spans="77:87" x14ac:dyDescent="0.25">
      <c r="BY1047" t="s">
        <v>5407</v>
      </c>
      <c r="BZ1047" t="s">
        <v>5408</v>
      </c>
      <c r="CA1047" t="s">
        <v>5409</v>
      </c>
      <c r="CB1047">
        <v>567988.37010179996</v>
      </c>
      <c r="CC1047">
        <v>3.6840597853537199E-3</v>
      </c>
      <c r="CD1047">
        <v>907</v>
      </c>
      <c r="CE1047">
        <v>0.30808456406671603</v>
      </c>
      <c r="CF1047">
        <v>3.2142905858841271E-3</v>
      </c>
      <c r="CG1047">
        <v>10021.022074320001</v>
      </c>
      <c r="CH1047">
        <v>8743.201465535165</v>
      </c>
      <c r="CI1047">
        <v>495561.9010766393</v>
      </c>
    </row>
    <row r="1048" spans="77:87" x14ac:dyDescent="0.25">
      <c r="BY1048" t="s">
        <v>2715</v>
      </c>
      <c r="BZ1048" t="s">
        <v>2715</v>
      </c>
      <c r="CA1048" t="s">
        <v>2714</v>
      </c>
      <c r="CB1048">
        <v>566589.10906044603</v>
      </c>
      <c r="CC1048">
        <v>2.52002889853233E-2</v>
      </c>
      <c r="CD1048">
        <v>908</v>
      </c>
      <c r="CE1048">
        <v>-2.4027832490488401</v>
      </c>
      <c r="CF1048">
        <v>2.1986899335648794E-2</v>
      </c>
      <c r="CG1048">
        <v>821.24698095043505</v>
      </c>
      <c r="CH1048">
        <v>716.52649342152165</v>
      </c>
      <c r="CI1048">
        <v>494341.06540771254</v>
      </c>
    </row>
    <row r="1049" spans="77:87" x14ac:dyDescent="0.25">
      <c r="BY1049" t="s">
        <v>4391</v>
      </c>
      <c r="BZ1049" t="s">
        <v>628</v>
      </c>
      <c r="CA1049" t="s">
        <v>629</v>
      </c>
      <c r="CB1049">
        <v>566602.55063911702</v>
      </c>
      <c r="CC1049">
        <v>4.9358161327698203E-3</v>
      </c>
      <c r="CD1049">
        <v>909</v>
      </c>
      <c r="CE1049">
        <v>0.94522480853925905</v>
      </c>
      <c r="CF1049">
        <v>4.3064304744158113E-3</v>
      </c>
      <c r="CG1049">
        <v>1.46901723077886</v>
      </c>
      <c r="CH1049">
        <v>1.2816969676133252</v>
      </c>
      <c r="CI1049">
        <v>494352.79299692088</v>
      </c>
    </row>
    <row r="1050" spans="77:87" x14ac:dyDescent="0.25">
      <c r="BY1050" t="s">
        <v>4418</v>
      </c>
      <c r="BZ1050" t="s">
        <v>1136</v>
      </c>
      <c r="CA1050" t="s">
        <v>1137</v>
      </c>
      <c r="CB1050">
        <v>565832.51653851103</v>
      </c>
      <c r="CC1050">
        <v>4.1807057829931103E-3</v>
      </c>
      <c r="CD1050">
        <v>910</v>
      </c>
      <c r="CE1050">
        <v>8.5684652226882498</v>
      </c>
      <c r="CF1050">
        <v>3.6476072657805284E-3</v>
      </c>
      <c r="CG1050">
        <v>51.004610552515999</v>
      </c>
      <c r="CH1050">
        <v>44.500808642522493</v>
      </c>
      <c r="CI1050">
        <v>493680.94902461959</v>
      </c>
    </row>
    <row r="1051" spans="77:87" x14ac:dyDescent="0.25">
      <c r="BY1051" t="s">
        <v>2185</v>
      </c>
      <c r="BZ1051" t="s">
        <v>2185</v>
      </c>
      <c r="CA1051" t="s">
        <v>2186</v>
      </c>
      <c r="CB1051">
        <v>562898.27999756497</v>
      </c>
      <c r="CC1051">
        <v>5.62898279997565E-4</v>
      </c>
      <c r="CD1051">
        <v>911</v>
      </c>
      <c r="CE1051">
        <v>-4.8079166824615198</v>
      </c>
      <c r="CF1051">
        <v>4.9112086872195575E-4</v>
      </c>
      <c r="CG1051">
        <v>146215.60405503699</v>
      </c>
      <c r="CH1051">
        <v>127571.06751956308</v>
      </c>
      <c r="CI1051">
        <v>491120.86872195569</v>
      </c>
    </row>
    <row r="1052" spans="77:87" x14ac:dyDescent="0.25">
      <c r="BY1052" t="s">
        <v>4487</v>
      </c>
      <c r="BZ1052" t="s">
        <v>4488</v>
      </c>
      <c r="CA1052" t="s">
        <v>4489</v>
      </c>
      <c r="CB1052">
        <v>564197.17956484295</v>
      </c>
      <c r="CC1052">
        <v>1.37326872341613E-2</v>
      </c>
      <c r="CD1052">
        <v>912</v>
      </c>
      <c r="CE1052">
        <v>1.0238182538257701E-2</v>
      </c>
      <c r="CF1052">
        <v>1.1981577354184461E-2</v>
      </c>
      <c r="CG1052">
        <v>0</v>
      </c>
      <c r="CH1052">
        <v>0</v>
      </c>
      <c r="CI1052">
        <v>492254.14040981181</v>
      </c>
    </row>
    <row r="1053" spans="77:87" x14ac:dyDescent="0.25">
      <c r="BY1053" t="s">
        <v>190</v>
      </c>
      <c r="BZ1053" t="s">
        <v>190</v>
      </c>
      <c r="CA1053" t="s">
        <v>189</v>
      </c>
      <c r="CB1053">
        <v>560440.19519395195</v>
      </c>
      <c r="CC1053">
        <v>3.7648421156596397E-2</v>
      </c>
      <c r="CD1053">
        <v>913</v>
      </c>
      <c r="CE1053">
        <v>-2.97410684057744</v>
      </c>
      <c r="CF1053">
        <v>3.284772038123418E-2</v>
      </c>
      <c r="CG1053">
        <v>45.434341917417797</v>
      </c>
      <c r="CH1053">
        <v>39.640827242160206</v>
      </c>
      <c r="CI1053">
        <v>488976.22414399061</v>
      </c>
    </row>
    <row r="1054" spans="77:87" x14ac:dyDescent="0.25">
      <c r="BY1054" t="s">
        <v>2086</v>
      </c>
      <c r="BZ1054" t="s">
        <v>2087</v>
      </c>
      <c r="CA1054" t="s">
        <v>2088</v>
      </c>
      <c r="CB1054">
        <v>560584.59095008404</v>
      </c>
      <c r="CC1054">
        <v>6.5930256317236402E-3</v>
      </c>
      <c r="CD1054">
        <v>914</v>
      </c>
      <c r="CE1054">
        <v>-14.576716812210201</v>
      </c>
      <c r="CF1054">
        <v>5.7523225613200345E-3</v>
      </c>
      <c r="CG1054">
        <v>10.680701523392299</v>
      </c>
      <c r="CH1054">
        <v>9.3187625493384587</v>
      </c>
      <c r="CI1054">
        <v>489102.20741967525</v>
      </c>
    </row>
    <row r="1055" spans="77:87" x14ac:dyDescent="0.25">
      <c r="BY1055" t="s">
        <v>4064</v>
      </c>
      <c r="BZ1055" t="s">
        <v>2233</v>
      </c>
      <c r="CA1055" t="s">
        <v>2234</v>
      </c>
      <c r="CB1055">
        <v>558679.77220012096</v>
      </c>
      <c r="CC1055">
        <v>1.1354161422734601E-2</v>
      </c>
      <c r="CD1055">
        <v>915</v>
      </c>
      <c r="CE1055">
        <v>3.8609123013875499</v>
      </c>
      <c r="CF1055">
        <v>9.9063468830760254E-3</v>
      </c>
      <c r="CG1055">
        <v>840.64916865478801</v>
      </c>
      <c r="CH1055">
        <v>733.4546305629417</v>
      </c>
      <c r="CI1055">
        <v>487440.27972779499</v>
      </c>
    </row>
    <row r="1056" spans="77:87" x14ac:dyDescent="0.25">
      <c r="BY1056" t="s">
        <v>5988</v>
      </c>
      <c r="BZ1056" t="s">
        <v>2240</v>
      </c>
      <c r="CA1056" t="s">
        <v>2241</v>
      </c>
      <c r="CB1056">
        <v>556780.04015956295</v>
      </c>
      <c r="CC1056">
        <v>1.93200465244222E-3</v>
      </c>
      <c r="CD1056">
        <v>916</v>
      </c>
      <c r="CE1056">
        <v>1.20873784717074</v>
      </c>
      <c r="CF1056">
        <v>1.6856470111907035E-3</v>
      </c>
      <c r="CG1056">
        <v>7128.9796537495604</v>
      </c>
      <c r="CH1056">
        <v>6219.9349421813422</v>
      </c>
      <c r="CI1056">
        <v>485782.7901186567</v>
      </c>
    </row>
    <row r="1057" spans="77:87" x14ac:dyDescent="0.25">
      <c r="BY1057" t="s">
        <v>5503</v>
      </c>
      <c r="BZ1057" t="s">
        <v>5504</v>
      </c>
      <c r="CA1057" t="s">
        <v>5505</v>
      </c>
      <c r="CB1057">
        <v>554157.32647844194</v>
      </c>
      <c r="CC1057">
        <v>4.5935078642004502E-5</v>
      </c>
      <c r="CD1057">
        <v>917</v>
      </c>
      <c r="CE1057">
        <v>-33.299418618452002</v>
      </c>
      <c r="CF1057">
        <v>4.0077713024047963E-5</v>
      </c>
      <c r="CG1057">
        <v>0.301813077741094</v>
      </c>
      <c r="CH1057">
        <v>0.26332768494601627</v>
      </c>
      <c r="CI1057">
        <v>483494.50914987014</v>
      </c>
    </row>
    <row r="1058" spans="77:87" x14ac:dyDescent="0.25">
      <c r="BY1058" t="s">
        <v>4305</v>
      </c>
      <c r="BZ1058" t="s">
        <v>4306</v>
      </c>
      <c r="CA1058" t="s">
        <v>2109</v>
      </c>
      <c r="CB1058">
        <v>554648.797896898</v>
      </c>
      <c r="CC1058">
        <v>1.3587342607872199E-2</v>
      </c>
      <c r="CD1058">
        <v>918</v>
      </c>
      <c r="CE1058">
        <v>1.4737053555371</v>
      </c>
      <c r="CF1058">
        <v>1.185476620257199E-2</v>
      </c>
      <c r="CG1058">
        <v>10.359087860096899</v>
      </c>
      <c r="CH1058">
        <v>9.038159130704507</v>
      </c>
      <c r="CI1058">
        <v>483923.31108187319</v>
      </c>
    </row>
    <row r="1059" spans="77:87" x14ac:dyDescent="0.25">
      <c r="BY1059" t="s">
        <v>4563</v>
      </c>
      <c r="BZ1059" t="s">
        <v>264</v>
      </c>
      <c r="CA1059" t="s">
        <v>265</v>
      </c>
      <c r="CB1059">
        <v>553188.79510375799</v>
      </c>
      <c r="CC1059">
        <v>4.6285441988706202</v>
      </c>
      <c r="CD1059">
        <v>919</v>
      </c>
      <c r="CE1059">
        <v>1.24727706888908</v>
      </c>
      <c r="CF1059">
        <v>4.0383400138958336</v>
      </c>
      <c r="CG1059">
        <v>2538.2936386606498</v>
      </c>
      <c r="CH1059">
        <v>2214.6256636204766</v>
      </c>
      <c r="CI1059">
        <v>482649.47908489761</v>
      </c>
    </row>
    <row r="1060" spans="77:87" x14ac:dyDescent="0.25">
      <c r="BY1060" t="s">
        <v>5421</v>
      </c>
      <c r="BZ1060" t="s">
        <v>1814</v>
      </c>
      <c r="CA1060" t="s">
        <v>1815</v>
      </c>
      <c r="CB1060">
        <v>552839.24816207099</v>
      </c>
      <c r="CC1060">
        <v>8.0162694332301491E-3</v>
      </c>
      <c r="CD1060">
        <v>920</v>
      </c>
      <c r="CE1060">
        <v>-18.975425030567902</v>
      </c>
      <c r="CF1060">
        <v>6.994082852721243E-3</v>
      </c>
      <c r="CG1060">
        <v>40.0900688672941</v>
      </c>
      <c r="CH1060">
        <v>34.978023825749979</v>
      </c>
      <c r="CI1060">
        <v>482344.50427193288</v>
      </c>
    </row>
    <row r="1061" spans="77:87" x14ac:dyDescent="0.25">
      <c r="BY1061" t="s">
        <v>5787</v>
      </c>
      <c r="BZ1061" t="s">
        <v>5788</v>
      </c>
      <c r="CA1061" t="s">
        <v>5789</v>
      </c>
      <c r="CB1061">
        <v>552670.46750103298</v>
      </c>
      <c r="CC1061">
        <v>2.5318846398593299E-3</v>
      </c>
      <c r="CD1061">
        <v>921</v>
      </c>
      <c r="CE1061">
        <v>-15.8793809586927</v>
      </c>
      <c r="CF1061">
        <v>2.2090339018923082E-3</v>
      </c>
      <c r="CG1061">
        <v>0</v>
      </c>
      <c r="CH1061">
        <v>0</v>
      </c>
      <c r="CI1061">
        <v>482197.24550810648</v>
      </c>
    </row>
    <row r="1062" spans="77:87" x14ac:dyDescent="0.25">
      <c r="BY1062" t="s">
        <v>9660</v>
      </c>
      <c r="BZ1062" t="s">
        <v>9661</v>
      </c>
      <c r="CA1062" t="s">
        <v>9662</v>
      </c>
      <c r="CB1062">
        <v>550784.93326521898</v>
      </c>
      <c r="CC1062">
        <v>1.9691695774042801E-2</v>
      </c>
      <c r="CD1062">
        <v>922</v>
      </c>
      <c r="CE1062">
        <v>11.9351431778493</v>
      </c>
      <c r="CF1062">
        <v>1.7180728879111516E-2</v>
      </c>
      <c r="CG1062">
        <v>187.03356930956701</v>
      </c>
      <c r="CH1062">
        <v>163.18417075262695</v>
      </c>
      <c r="CI1062">
        <v>480552.14328483806</v>
      </c>
    </row>
    <row r="1063" spans="77:87" x14ac:dyDescent="0.25">
      <c r="BY1063" t="s">
        <v>4861</v>
      </c>
      <c r="BZ1063" t="s">
        <v>2006</v>
      </c>
      <c r="CA1063" t="s">
        <v>2006</v>
      </c>
      <c r="CB1063">
        <v>548190.62069510401</v>
      </c>
      <c r="CC1063">
        <v>8.6817471362178405E-4</v>
      </c>
      <c r="CD1063">
        <v>923</v>
      </c>
      <c r="CE1063">
        <v>0.54592045818483403</v>
      </c>
      <c r="CF1063">
        <v>7.5747028318901629E-4</v>
      </c>
      <c r="CG1063">
        <v>18978.8302001511</v>
      </c>
      <c r="CH1063">
        <v>16558.76364600904</v>
      </c>
      <c r="CI1063">
        <v>478288.64188778878</v>
      </c>
    </row>
    <row r="1064" spans="77:87" x14ac:dyDescent="0.25">
      <c r="BY1064" t="s">
        <v>3246</v>
      </c>
      <c r="BZ1064" t="s">
        <v>3246</v>
      </c>
      <c r="CA1064" t="s">
        <v>5389</v>
      </c>
      <c r="CB1064">
        <v>547828.11507498205</v>
      </c>
      <c r="CC1064">
        <v>2.4616143802161601E-2</v>
      </c>
      <c r="CD1064">
        <v>924</v>
      </c>
      <c r="CE1064">
        <v>2.60318464799143</v>
      </c>
      <c r="CF1064">
        <v>2.1477240841372779E-2</v>
      </c>
      <c r="CG1064">
        <v>196.70034874218399</v>
      </c>
      <c r="CH1064">
        <v>171.61830047267321</v>
      </c>
      <c r="CI1064">
        <v>477972.36080931104</v>
      </c>
    </row>
    <row r="1065" spans="77:87" x14ac:dyDescent="0.25">
      <c r="BY1065" t="s">
        <v>2921</v>
      </c>
      <c r="BZ1065" t="s">
        <v>2921</v>
      </c>
      <c r="CA1065" t="s">
        <v>5337</v>
      </c>
      <c r="CB1065">
        <v>561113.77453977603</v>
      </c>
      <c r="CC1065">
        <v>7.9610785135486898E-4</v>
      </c>
      <c r="CD1065">
        <v>925</v>
      </c>
      <c r="CE1065">
        <v>7.2876034255690199</v>
      </c>
      <c r="CF1065">
        <v>6.9459295479720458E-4</v>
      </c>
      <c r="CG1065">
        <v>54911.413667858098</v>
      </c>
      <c r="CH1065">
        <v>47909.439665414866</v>
      </c>
      <c r="CI1065">
        <v>489563.91269311128</v>
      </c>
    </row>
    <row r="1066" spans="77:87" x14ac:dyDescent="0.25">
      <c r="BY1066" t="s">
        <v>6391</v>
      </c>
      <c r="BZ1066" t="s">
        <v>1791</v>
      </c>
      <c r="CA1066" t="s">
        <v>1792</v>
      </c>
      <c r="CB1066">
        <v>542938.53830367897</v>
      </c>
      <c r="CC1066">
        <v>271.46926915184002</v>
      </c>
      <c r="CD1066">
        <v>926</v>
      </c>
      <c r="CE1066">
        <v>0.53994083230001799</v>
      </c>
      <c r="CF1066">
        <v>236.85313676521241</v>
      </c>
      <c r="CG1066">
        <v>847.48448105187003</v>
      </c>
      <c r="CH1066">
        <v>739.41834493502222</v>
      </c>
      <c r="CI1066">
        <v>473706.27353042387</v>
      </c>
    </row>
    <row r="1067" spans="77:87" x14ac:dyDescent="0.25">
      <c r="BY1067" t="s">
        <v>9663</v>
      </c>
      <c r="BZ1067" t="s">
        <v>9664</v>
      </c>
      <c r="CA1067" t="s">
        <v>9665</v>
      </c>
      <c r="CB1067">
        <v>542936.94463296002</v>
      </c>
      <c r="CC1067">
        <v>1.0313143797044899</v>
      </c>
      <c r="CD1067">
        <v>927</v>
      </c>
      <c r="CE1067">
        <v>0.84044800261436403</v>
      </c>
      <c r="CF1067">
        <v>0.89980735789085198</v>
      </c>
      <c r="CG1067">
        <v>10.3131437970449</v>
      </c>
      <c r="CH1067">
        <v>8.9980735789085209</v>
      </c>
      <c r="CI1067">
        <v>473704.88307503297</v>
      </c>
    </row>
    <row r="1068" spans="77:87" x14ac:dyDescent="0.25">
      <c r="BY1068" t="s">
        <v>4644</v>
      </c>
      <c r="BZ1068" t="s">
        <v>2708</v>
      </c>
      <c r="CA1068" t="s">
        <v>2709</v>
      </c>
      <c r="CB1068">
        <v>542567.65486690798</v>
      </c>
      <c r="CC1068">
        <v>0.18911200524658101</v>
      </c>
      <c r="CD1068">
        <v>928</v>
      </c>
      <c r="CE1068">
        <v>0.47035588528591099</v>
      </c>
      <c r="CF1068">
        <v>0.16499757700956855</v>
      </c>
      <c r="CG1068">
        <v>3364.0390012048802</v>
      </c>
      <c r="CH1068">
        <v>2935.0769320052427</v>
      </c>
      <c r="CI1068">
        <v>473382.68292420928</v>
      </c>
    </row>
    <row r="1069" spans="77:87" x14ac:dyDescent="0.25">
      <c r="BY1069" t="s">
        <v>498</v>
      </c>
      <c r="BZ1069" t="s">
        <v>498</v>
      </c>
      <c r="CA1069" t="s">
        <v>499</v>
      </c>
      <c r="CB1069">
        <v>540554.94296778901</v>
      </c>
      <c r="CC1069">
        <v>4.6229827159041198E-2</v>
      </c>
      <c r="CD1069">
        <v>929</v>
      </c>
      <c r="CE1069">
        <v>306.362778181892</v>
      </c>
      <c r="CF1069">
        <v>4.0334876978683237E-2</v>
      </c>
      <c r="CG1069">
        <v>0.35134668640871303</v>
      </c>
      <c r="CH1069">
        <v>0.30654506503799256</v>
      </c>
      <c r="CI1069">
        <v>471626.61997019459</v>
      </c>
    </row>
    <row r="1070" spans="77:87" x14ac:dyDescent="0.25">
      <c r="BY1070" t="s">
        <v>5589</v>
      </c>
      <c r="BZ1070" t="s">
        <v>5590</v>
      </c>
      <c r="CA1070" t="s">
        <v>5591</v>
      </c>
      <c r="CB1070">
        <v>525352.67775140295</v>
      </c>
      <c r="CC1070">
        <v>1.1103217356438599E-3</v>
      </c>
      <c r="CD1070">
        <v>930</v>
      </c>
      <c r="CE1070">
        <v>14.419050946876</v>
      </c>
      <c r="CF1070">
        <v>9.687401698449692E-4</v>
      </c>
      <c r="CG1070">
        <v>71236.138298617094</v>
      </c>
      <c r="CH1070">
        <v>62152.533359607267</v>
      </c>
      <c r="CI1070">
        <v>458362.85640061076</v>
      </c>
    </row>
    <row r="1071" spans="77:87" x14ac:dyDescent="0.25">
      <c r="BY1071" t="s">
        <v>5490</v>
      </c>
      <c r="BZ1071" t="s">
        <v>713</v>
      </c>
      <c r="CA1071" t="s">
        <v>714</v>
      </c>
      <c r="CB1071">
        <v>539009.08115255204</v>
      </c>
      <c r="CC1071">
        <v>0.176313918442287</v>
      </c>
      <c r="CD1071">
        <v>931</v>
      </c>
      <c r="CE1071">
        <v>-0.387455500785579</v>
      </c>
      <c r="CF1071">
        <v>0.15383142544603728</v>
      </c>
      <c r="CG1071">
        <v>0</v>
      </c>
      <c r="CH1071">
        <v>0</v>
      </c>
      <c r="CI1071">
        <v>470277.87717846577</v>
      </c>
    </row>
    <row r="1072" spans="77:87" x14ac:dyDescent="0.25">
      <c r="BY1072" t="s">
        <v>9666</v>
      </c>
      <c r="BZ1072" t="s">
        <v>9667</v>
      </c>
      <c r="CA1072" t="s">
        <v>9668</v>
      </c>
      <c r="CB1072">
        <v>537987.07724558294</v>
      </c>
      <c r="CC1072">
        <v>2.9346541407687201E-3</v>
      </c>
      <c r="CD1072">
        <v>932</v>
      </c>
      <c r="CE1072">
        <v>0.13372776963391</v>
      </c>
      <c r="CF1072">
        <v>2.5604446526627388E-3</v>
      </c>
      <c r="CG1072">
        <v>0</v>
      </c>
      <c r="CH1072">
        <v>0</v>
      </c>
      <c r="CI1072">
        <v>469386.19307768991</v>
      </c>
    </row>
    <row r="1073" spans="77:87" x14ac:dyDescent="0.25">
      <c r="BY1073" t="s">
        <v>5084</v>
      </c>
      <c r="BZ1073" t="s">
        <v>2634</v>
      </c>
      <c r="CA1073" t="s">
        <v>2635</v>
      </c>
      <c r="CB1073">
        <v>535570.359965123</v>
      </c>
      <c r="CC1073">
        <v>1.25159717892252E-4</v>
      </c>
      <c r="CD1073">
        <v>933</v>
      </c>
      <c r="CE1073">
        <v>13.985981168756</v>
      </c>
      <c r="CF1073">
        <v>1.0920010162493943E-4</v>
      </c>
      <c r="CG1073">
        <v>44047.922732698498</v>
      </c>
      <c r="CH1073">
        <v>38431.195913361204</v>
      </c>
      <c r="CI1073">
        <v>467277.64108453057</v>
      </c>
    </row>
    <row r="1074" spans="77:87" x14ac:dyDescent="0.25">
      <c r="BY1074" t="s">
        <v>5742</v>
      </c>
      <c r="BZ1074" t="s">
        <v>242</v>
      </c>
      <c r="CA1074" t="s">
        <v>5743</v>
      </c>
      <c r="CB1074">
        <v>534282.14468404197</v>
      </c>
      <c r="CC1074">
        <v>0.127010367247471</v>
      </c>
      <c r="CD1074">
        <v>934</v>
      </c>
      <c r="CE1074">
        <v>-6.6001200838658001</v>
      </c>
      <c r="CF1074">
        <v>0.11081476727827703</v>
      </c>
      <c r="CG1074">
        <v>270.85984111888001</v>
      </c>
      <c r="CH1074">
        <v>236.32141933844727</v>
      </c>
      <c r="CI1074">
        <v>466153.69128680124</v>
      </c>
    </row>
    <row r="1075" spans="77:87" x14ac:dyDescent="0.25">
      <c r="BY1075" t="s">
        <v>5657</v>
      </c>
      <c r="BZ1075" t="s">
        <v>5658</v>
      </c>
      <c r="CA1075" t="s">
        <v>5659</v>
      </c>
      <c r="CB1075">
        <v>518163.49215233797</v>
      </c>
      <c r="CC1075">
        <v>0.46042992848277797</v>
      </c>
      <c r="CD1075">
        <v>935</v>
      </c>
      <c r="CE1075">
        <v>2.8511469967077501</v>
      </c>
      <c r="CF1075">
        <v>0.40171866658222521</v>
      </c>
      <c r="CG1075">
        <v>5242.5127662373197</v>
      </c>
      <c r="CH1075">
        <v>4574.0189933633364</v>
      </c>
      <c r="CI1075">
        <v>452090.39261402498</v>
      </c>
    </row>
    <row r="1076" spans="77:87" x14ac:dyDescent="0.25">
      <c r="BY1076" t="s">
        <v>381</v>
      </c>
      <c r="BZ1076" t="s">
        <v>381</v>
      </c>
      <c r="CA1076" t="s">
        <v>381</v>
      </c>
      <c r="CB1076">
        <v>531659.592290689</v>
      </c>
      <c r="CC1076">
        <v>1.82313326397997E-5</v>
      </c>
      <c r="CD1076">
        <v>936</v>
      </c>
      <c r="CE1076">
        <v>1.3241345878352699</v>
      </c>
      <c r="CF1076">
        <v>1.5906582489568288E-5</v>
      </c>
      <c r="CG1076">
        <v>532.83525224360301</v>
      </c>
      <c r="CH1076">
        <v>464.89129788901244</v>
      </c>
      <c r="CI1076">
        <v>463865.55103933433</v>
      </c>
    </row>
    <row r="1077" spans="77:87" x14ac:dyDescent="0.25">
      <c r="BY1077" t="s">
        <v>4317</v>
      </c>
      <c r="BZ1077" t="s">
        <v>2878</v>
      </c>
      <c r="CA1077" t="s">
        <v>2879</v>
      </c>
      <c r="CB1077">
        <v>519805.50741916097</v>
      </c>
      <c r="CC1077">
        <v>6.4404378171162096E-4</v>
      </c>
      <c r="CD1077">
        <v>937</v>
      </c>
      <c r="CE1077">
        <v>3.86323810419516</v>
      </c>
      <c r="CF1077">
        <v>5.6191918293044556E-4</v>
      </c>
      <c r="CG1077">
        <v>87080.723027729895</v>
      </c>
      <c r="CH1077">
        <v>75976.711711571988</v>
      </c>
      <c r="CI1077">
        <v>453523.02794611431</v>
      </c>
    </row>
    <row r="1078" spans="77:87" x14ac:dyDescent="0.25">
      <c r="BY1078" t="s">
        <v>5111</v>
      </c>
      <c r="BZ1078" t="s">
        <v>5112</v>
      </c>
      <c r="CA1078" t="s">
        <v>5113</v>
      </c>
      <c r="CB1078">
        <v>525175.76575663302</v>
      </c>
      <c r="CC1078">
        <v>0.47905977833921998</v>
      </c>
      <c r="CD1078">
        <v>938</v>
      </c>
      <c r="CE1078">
        <v>-4.6354786663893499</v>
      </c>
      <c r="CF1078">
        <v>0.4179729497640729</v>
      </c>
      <c r="CG1078">
        <v>697.50171725697999</v>
      </c>
      <c r="CH1078">
        <v>608.56048328267377</v>
      </c>
      <c r="CI1078">
        <v>458208.50316194195</v>
      </c>
    </row>
    <row r="1079" spans="77:87" x14ac:dyDescent="0.25">
      <c r="BY1079" t="s">
        <v>4272</v>
      </c>
      <c r="BZ1079" t="s">
        <v>415</v>
      </c>
      <c r="CA1079" t="s">
        <v>4273</v>
      </c>
      <c r="CB1079">
        <v>523422.416195055</v>
      </c>
      <c r="CC1079">
        <v>7.4837103924228404E-2</v>
      </c>
      <c r="CD1079">
        <v>939</v>
      </c>
      <c r="CE1079">
        <v>-2.99150805118154</v>
      </c>
      <c r="CF1079">
        <v>6.5294325454434379E-2</v>
      </c>
      <c r="CG1079">
        <v>5993.3219072093098</v>
      </c>
      <c r="CH1079">
        <v>5229.0894575334241</v>
      </c>
      <c r="CI1079">
        <v>456678.73021635896</v>
      </c>
    </row>
    <row r="1080" spans="77:87" x14ac:dyDescent="0.25">
      <c r="BY1080" t="s">
        <v>2558</v>
      </c>
      <c r="BZ1080" t="s">
        <v>3962</v>
      </c>
      <c r="CA1080" t="s">
        <v>2559</v>
      </c>
      <c r="CB1080">
        <v>521828.25218233699</v>
      </c>
      <c r="CC1080">
        <v>0.14394337382007399</v>
      </c>
      <c r="CD1080">
        <v>940</v>
      </c>
      <c r="CE1080">
        <v>8.3508048297152797</v>
      </c>
      <c r="CF1080">
        <v>0.12558857845078114</v>
      </c>
      <c r="CG1080">
        <v>415867.04830472398</v>
      </c>
      <c r="CH1080">
        <v>362838.17750719556</v>
      </c>
      <c r="CI1080">
        <v>455287.8444335587</v>
      </c>
    </row>
    <row r="1081" spans="77:87" x14ac:dyDescent="0.25">
      <c r="BY1081" t="s">
        <v>4877</v>
      </c>
      <c r="BZ1081" t="s">
        <v>4878</v>
      </c>
      <c r="CA1081" t="s">
        <v>2037</v>
      </c>
      <c r="CB1081">
        <v>521625.19355918898</v>
      </c>
      <c r="CC1081">
        <v>1.3903707416252999E-4</v>
      </c>
      <c r="CD1081">
        <v>941</v>
      </c>
      <c r="CE1081">
        <v>0.91994011654635799</v>
      </c>
      <c r="CF1081">
        <v>1.213079006877692E-4</v>
      </c>
      <c r="CG1081">
        <v>72.108345902421902</v>
      </c>
      <c r="CH1081">
        <v>62.913522283020505</v>
      </c>
      <c r="CI1081">
        <v>455110.67862768279</v>
      </c>
    </row>
    <row r="1082" spans="77:87" x14ac:dyDescent="0.25">
      <c r="BY1082" t="s">
        <v>5481</v>
      </c>
      <c r="BZ1082" t="s">
        <v>3109</v>
      </c>
      <c r="CA1082" t="s">
        <v>3110</v>
      </c>
      <c r="CB1082">
        <v>518763.16277142201</v>
      </c>
      <c r="CC1082">
        <v>6.2278262724476301E-3</v>
      </c>
      <c r="CD1082">
        <v>942</v>
      </c>
      <c r="CE1082">
        <v>2.3070501642338002</v>
      </c>
      <c r="CF1082">
        <v>5.4336912331427456E-3</v>
      </c>
      <c r="CG1082">
        <v>79279.435407142606</v>
      </c>
      <c r="CH1082">
        <v>69170.197480636256</v>
      </c>
      <c r="CI1082">
        <v>452613.5968337871</v>
      </c>
    </row>
    <row r="1083" spans="77:87" x14ac:dyDescent="0.25">
      <c r="BY1083" t="s">
        <v>4279</v>
      </c>
      <c r="BZ1083" t="s">
        <v>2866</v>
      </c>
      <c r="CA1083" t="s">
        <v>2867</v>
      </c>
      <c r="CB1083">
        <v>513472.96260986401</v>
      </c>
      <c r="CC1083">
        <v>2.05513422840375E-3</v>
      </c>
      <c r="CD1083">
        <v>943</v>
      </c>
      <c r="CE1083">
        <v>-6.3855122896625396</v>
      </c>
      <c r="CF1083">
        <v>1.7930758424030751E-3</v>
      </c>
      <c r="CG1083">
        <v>1653.5134779606501</v>
      </c>
      <c r="CH1083">
        <v>1442.6673603319764</v>
      </c>
      <c r="CI1083">
        <v>447997.97125563002</v>
      </c>
    </row>
    <row r="1084" spans="77:87" x14ac:dyDescent="0.25">
      <c r="BY1084" t="s">
        <v>4425</v>
      </c>
      <c r="BZ1084" t="s">
        <v>469</v>
      </c>
      <c r="CA1084" t="s">
        <v>470</v>
      </c>
      <c r="CB1084">
        <v>514604.575454793</v>
      </c>
      <c r="CC1084">
        <v>3.3919793496994401E-5</v>
      </c>
      <c r="CD1084">
        <v>944</v>
      </c>
      <c r="CE1084">
        <v>0.50680887398107899</v>
      </c>
      <c r="CF1084">
        <v>2.9594544949018672E-5</v>
      </c>
      <c r="CG1084">
        <v>87.766857237431594</v>
      </c>
      <c r="CH1084">
        <v>76.575354203657781</v>
      </c>
      <c r="CI1084">
        <v>448985.28762025072</v>
      </c>
    </row>
    <row r="1085" spans="77:87" x14ac:dyDescent="0.25">
      <c r="BY1085" t="s">
        <v>4121</v>
      </c>
      <c r="BZ1085" t="s">
        <v>3201</v>
      </c>
      <c r="CA1085" t="s">
        <v>3202</v>
      </c>
      <c r="CB1085">
        <v>514110.91053928499</v>
      </c>
      <c r="CC1085">
        <v>6.5139921396251002E-4</v>
      </c>
      <c r="CD1085">
        <v>945</v>
      </c>
      <c r="CE1085">
        <v>-0.63653507839826595</v>
      </c>
      <c r="CF1085">
        <v>5.6833669459329479E-4</v>
      </c>
      <c r="CG1085">
        <v>17716.194711899199</v>
      </c>
      <c r="CH1085">
        <v>15457.131859406092</v>
      </c>
      <c r="CI1085">
        <v>448554.5718927788</v>
      </c>
    </row>
    <row r="1086" spans="77:87" x14ac:dyDescent="0.25">
      <c r="BY1086" t="s">
        <v>4815</v>
      </c>
      <c r="BZ1086" t="s">
        <v>4816</v>
      </c>
      <c r="CA1086" t="s">
        <v>4815</v>
      </c>
      <c r="CB1086">
        <v>512698.42755502299</v>
      </c>
      <c r="CC1086">
        <v>0.138193311001408</v>
      </c>
      <c r="CD1086">
        <v>946</v>
      </c>
      <c r="CE1086">
        <v>-1.5578404686201801</v>
      </c>
      <c r="CF1086">
        <v>0.12057172914237452</v>
      </c>
      <c r="CG1086">
        <v>0</v>
      </c>
      <c r="CH1086">
        <v>0</v>
      </c>
      <c r="CI1086">
        <v>447322.20026377199</v>
      </c>
    </row>
    <row r="1087" spans="77:87" x14ac:dyDescent="0.25">
      <c r="BY1087" t="s">
        <v>4720</v>
      </c>
      <c r="BZ1087" t="s">
        <v>3247</v>
      </c>
      <c r="CA1087" t="s">
        <v>3248</v>
      </c>
      <c r="CB1087">
        <v>512449.20893412898</v>
      </c>
      <c r="CC1087">
        <v>2.4916120776281701E-4</v>
      </c>
      <c r="CD1087">
        <v>947</v>
      </c>
      <c r="CE1087">
        <v>-0.33988567392115698</v>
      </c>
      <c r="CF1087">
        <v>2.1738966551614926E-4</v>
      </c>
      <c r="CG1087">
        <v>16482.159985001599</v>
      </c>
      <c r="CH1087">
        <v>14380.453836674113</v>
      </c>
      <c r="CI1087">
        <v>447104.7605061027</v>
      </c>
    </row>
    <row r="1088" spans="77:87" x14ac:dyDescent="0.25">
      <c r="BY1088" t="s">
        <v>4292</v>
      </c>
      <c r="BZ1088" t="s">
        <v>1411</v>
      </c>
      <c r="CA1088" t="s">
        <v>1412</v>
      </c>
      <c r="CB1088">
        <v>507649.45510690502</v>
      </c>
      <c r="CC1088">
        <v>0.117706750551276</v>
      </c>
      <c r="CD1088">
        <v>948</v>
      </c>
      <c r="CE1088">
        <v>-3.7356726394957702</v>
      </c>
      <c r="CF1088">
        <v>0.10269749196148063</v>
      </c>
      <c r="CG1088">
        <v>2498.1581390793699</v>
      </c>
      <c r="CH1088">
        <v>2179.6080021328044</v>
      </c>
      <c r="CI1088">
        <v>442917.04248840333</v>
      </c>
    </row>
    <row r="1089" spans="77:87" x14ac:dyDescent="0.25">
      <c r="BY1089" t="s">
        <v>9669</v>
      </c>
      <c r="BZ1089" t="s">
        <v>9670</v>
      </c>
      <c r="CA1089" t="s">
        <v>9671</v>
      </c>
      <c r="CB1089">
        <v>507322.08727209398</v>
      </c>
      <c r="CC1089">
        <v>1.1452198515818499</v>
      </c>
      <c r="CD1089">
        <v>949</v>
      </c>
      <c r="CE1089">
        <v>0.56742968928432203</v>
      </c>
      <c r="CF1089">
        <v>0.99918828742724242</v>
      </c>
      <c r="CG1089">
        <v>11899.4773912412</v>
      </c>
      <c r="CH1089">
        <v>10382.127431174475</v>
      </c>
      <c r="CI1089">
        <v>442631.4186356804</v>
      </c>
    </row>
    <row r="1090" spans="77:87" x14ac:dyDescent="0.25">
      <c r="BY1090" t="s">
        <v>3871</v>
      </c>
      <c r="BZ1090" t="s">
        <v>1606</v>
      </c>
      <c r="CA1090" t="s">
        <v>1607</v>
      </c>
      <c r="CB1090">
        <v>502756.53364996501</v>
      </c>
      <c r="CC1090">
        <v>3.29744149870977E-3</v>
      </c>
      <c r="CD1090">
        <v>950</v>
      </c>
      <c r="CE1090">
        <v>3.1946938523988599</v>
      </c>
      <c r="CF1090">
        <v>2.8769715434432937E-3</v>
      </c>
      <c r="CG1090">
        <v>2408.1916138794099</v>
      </c>
      <c r="CH1090">
        <v>2101.1134684271919</v>
      </c>
      <c r="CI1090">
        <v>438648.03701812361</v>
      </c>
    </row>
    <row r="1091" spans="77:87" x14ac:dyDescent="0.25">
      <c r="BY1091" t="s">
        <v>4573</v>
      </c>
      <c r="BZ1091" t="s">
        <v>2039</v>
      </c>
      <c r="CA1091" t="s">
        <v>4574</v>
      </c>
      <c r="CB1091">
        <v>502438.45820693398</v>
      </c>
      <c r="CC1091">
        <v>0.26232819967615301</v>
      </c>
      <c r="CD1091">
        <v>951</v>
      </c>
      <c r="CE1091">
        <v>2.3945200496870198</v>
      </c>
      <c r="CF1091">
        <v>0.22887768162264815</v>
      </c>
      <c r="CG1091">
        <v>310.752238453541</v>
      </c>
      <c r="CH1091">
        <v>271.12697751937628</v>
      </c>
      <c r="CI1091">
        <v>438370.52064713521</v>
      </c>
    </row>
    <row r="1092" spans="77:87" x14ac:dyDescent="0.25">
      <c r="BY1092" t="s">
        <v>4017</v>
      </c>
      <c r="BZ1092" t="s">
        <v>1043</v>
      </c>
      <c r="CA1092" t="s">
        <v>1044</v>
      </c>
      <c r="CB1092">
        <v>502514.89642722497</v>
      </c>
      <c r="CC1092">
        <v>1.61681767310373E-2</v>
      </c>
      <c r="CD1092">
        <v>952</v>
      </c>
      <c r="CE1092">
        <v>17.356571066982301</v>
      </c>
      <c r="CF1092">
        <v>1.4106507843355817E-2</v>
      </c>
      <c r="CG1092">
        <v>49.001398383250802</v>
      </c>
      <c r="CH1092">
        <v>42.753034069808983</v>
      </c>
      <c r="CI1092">
        <v>438437.21192420402</v>
      </c>
    </row>
    <row r="1093" spans="77:87" x14ac:dyDescent="0.25">
      <c r="BY1093" t="s">
        <v>4524</v>
      </c>
      <c r="BZ1093" t="s">
        <v>409</v>
      </c>
      <c r="CA1093" t="s">
        <v>410</v>
      </c>
      <c r="CB1093">
        <v>501878.03272383998</v>
      </c>
      <c r="CC1093">
        <v>4.8597460823808003E-2</v>
      </c>
      <c r="CD1093">
        <v>953</v>
      </c>
      <c r="CE1093">
        <v>4.53310048111826</v>
      </c>
      <c r="CF1093">
        <v>4.2400604204320971E-2</v>
      </c>
      <c r="CG1093">
        <v>51.978967464363897</v>
      </c>
      <c r="CH1093">
        <v>45.35092140711302</v>
      </c>
      <c r="CI1093">
        <v>437881.55725909246</v>
      </c>
    </row>
    <row r="1094" spans="77:87" x14ac:dyDescent="0.25">
      <c r="BY1094" t="s">
        <v>3902</v>
      </c>
      <c r="BZ1094" t="s">
        <v>3903</v>
      </c>
      <c r="CA1094" t="s">
        <v>3904</v>
      </c>
      <c r="CB1094">
        <v>500588.99685861298</v>
      </c>
      <c r="CC1094">
        <v>5.2763044074518602E-2</v>
      </c>
      <c r="CD1094">
        <v>954</v>
      </c>
      <c r="CE1094">
        <v>-0.44926790465843902</v>
      </c>
      <c r="CF1094">
        <v>4.6035017272400461E-2</v>
      </c>
      <c r="CG1094">
        <v>25874.123415299298</v>
      </c>
      <c r="CH1094">
        <v>22574.810442120834</v>
      </c>
      <c r="CI1094">
        <v>436756.891513184</v>
      </c>
    </row>
    <row r="1095" spans="77:87" x14ac:dyDescent="0.25">
      <c r="BY1095" t="s">
        <v>3869</v>
      </c>
      <c r="BZ1095" t="s">
        <v>3216</v>
      </c>
      <c r="CA1095" t="s">
        <v>3217</v>
      </c>
      <c r="CB1095">
        <v>498348.28113305499</v>
      </c>
      <c r="CC1095">
        <v>4.8073286676887502E-3</v>
      </c>
      <c r="CD1095">
        <v>955</v>
      </c>
      <c r="CE1095">
        <v>-1.1363973752090899</v>
      </c>
      <c r="CF1095">
        <v>4.1943269599570886E-3</v>
      </c>
      <c r="CG1095">
        <v>54.864709023773997</v>
      </c>
      <c r="CH1095">
        <v>47.868690517316502</v>
      </c>
      <c r="CI1095">
        <v>434801.89841265482</v>
      </c>
    </row>
    <row r="1096" spans="77:87" x14ac:dyDescent="0.25">
      <c r="BY1096" t="s">
        <v>5486</v>
      </c>
      <c r="BZ1096" t="s">
        <v>1254</v>
      </c>
      <c r="CA1096" t="s">
        <v>1255</v>
      </c>
      <c r="CB1096">
        <v>495009.48386807798</v>
      </c>
      <c r="CC1096">
        <v>7.4496425093145094E-2</v>
      </c>
      <c r="CD1096">
        <v>956</v>
      </c>
      <c r="CE1096">
        <v>1.1019735008731399</v>
      </c>
      <c r="CF1096">
        <v>6.4997087943817825E-2</v>
      </c>
      <c r="CG1096">
        <v>551.62588171156699</v>
      </c>
      <c r="CH1096">
        <v>481.28585903099849</v>
      </c>
      <c r="CI1096">
        <v>431888.84454212408</v>
      </c>
    </row>
    <row r="1097" spans="77:87" x14ac:dyDescent="0.25">
      <c r="BY1097" t="s">
        <v>3780</v>
      </c>
      <c r="BZ1097" t="s">
        <v>928</v>
      </c>
      <c r="CA1097" t="s">
        <v>2235</v>
      </c>
      <c r="CB1097">
        <v>490888.62430991302</v>
      </c>
      <c r="CC1097">
        <v>4.6751297553325001E-2</v>
      </c>
      <c r="CD1097">
        <v>957</v>
      </c>
      <c r="CE1097">
        <v>3.7165467983798499</v>
      </c>
      <c r="CF1097">
        <v>4.0789852597110335E-2</v>
      </c>
      <c r="CG1097">
        <v>0</v>
      </c>
      <c r="CH1097">
        <v>0</v>
      </c>
      <c r="CI1097">
        <v>428293.45226965897</v>
      </c>
    </row>
    <row r="1098" spans="77:87" x14ac:dyDescent="0.25">
      <c r="BY1098" t="s">
        <v>4789</v>
      </c>
      <c r="BZ1098" t="s">
        <v>2274</v>
      </c>
      <c r="CA1098" t="s">
        <v>2275</v>
      </c>
      <c r="CB1098">
        <v>488185.84942951001</v>
      </c>
      <c r="CC1098">
        <v>2.35480804181241E-2</v>
      </c>
      <c r="CD1098">
        <v>958</v>
      </c>
      <c r="CE1098">
        <v>32.376036861564003</v>
      </c>
      <c r="CF1098">
        <v>2.0545370491687434E-2</v>
      </c>
      <c r="CG1098">
        <v>3182.5089581980201</v>
      </c>
      <c r="CH1098">
        <v>2776.6945109023591</v>
      </c>
      <c r="CI1098">
        <v>425935.31902535568</v>
      </c>
    </row>
    <row r="1099" spans="77:87" x14ac:dyDescent="0.25">
      <c r="BY1099" t="s">
        <v>6215</v>
      </c>
      <c r="BZ1099" t="s">
        <v>6216</v>
      </c>
      <c r="CA1099" t="s">
        <v>6217</v>
      </c>
      <c r="CB1099">
        <v>487688.44993822702</v>
      </c>
      <c r="CC1099">
        <v>3.5868692637675597E-5</v>
      </c>
      <c r="CD1099">
        <v>959</v>
      </c>
      <c r="CE1099">
        <v>0.458882033872131</v>
      </c>
      <c r="CF1099">
        <v>3.1294932164675048E-5</v>
      </c>
      <c r="CG1099">
        <v>0</v>
      </c>
      <c r="CH1099">
        <v>0</v>
      </c>
      <c r="CI1099">
        <v>425501.34493280412</v>
      </c>
    </row>
    <row r="1100" spans="77:87" x14ac:dyDescent="0.25">
      <c r="BY1100" t="s">
        <v>3969</v>
      </c>
      <c r="BZ1100" t="s">
        <v>3969</v>
      </c>
      <c r="CA1100" t="s">
        <v>2636</v>
      </c>
      <c r="CB1100">
        <v>484241.49120845902</v>
      </c>
      <c r="CC1100">
        <v>5.2020077252567402E-2</v>
      </c>
      <c r="CD1100">
        <v>960</v>
      </c>
      <c r="CE1100">
        <v>0.80944900932178099</v>
      </c>
      <c r="CF1100">
        <v>4.5386789121783545E-2</v>
      </c>
      <c r="CG1100">
        <v>1173.8956412770999</v>
      </c>
      <c r="CH1100">
        <v>1024.2075124752923</v>
      </c>
      <c r="CI1100">
        <v>422493.92169850378</v>
      </c>
    </row>
    <row r="1101" spans="77:87" x14ac:dyDescent="0.25">
      <c r="BY1101" t="s">
        <v>5512</v>
      </c>
      <c r="BZ1101" t="s">
        <v>2536</v>
      </c>
      <c r="CA1101" t="s">
        <v>2537</v>
      </c>
      <c r="CB1101">
        <v>483242.28802370297</v>
      </c>
      <c r="CC1101">
        <v>1.7260264473407799E-3</v>
      </c>
      <c r="CD1101">
        <v>961</v>
      </c>
      <c r="CE1101">
        <v>-7.5763602013156003E-2</v>
      </c>
      <c r="CF1101">
        <v>1.5059339109345685E-3</v>
      </c>
      <c r="CG1101">
        <v>87.5889380967552</v>
      </c>
      <c r="CH1101">
        <v>76.420122244285594</v>
      </c>
      <c r="CI1101">
        <v>421622.13090864872</v>
      </c>
    </row>
    <row r="1102" spans="77:87" x14ac:dyDescent="0.25">
      <c r="BY1102" t="s">
        <v>6003</v>
      </c>
      <c r="BZ1102" t="s">
        <v>6004</v>
      </c>
      <c r="CA1102" t="s">
        <v>6005</v>
      </c>
      <c r="CB1102">
        <v>483274.122385344</v>
      </c>
      <c r="CC1102">
        <v>5.8469320116993899E-2</v>
      </c>
      <c r="CD1102">
        <v>962</v>
      </c>
      <c r="CE1102">
        <v>-63.752207011494498</v>
      </c>
      <c r="CF1102">
        <v>5.1013663231595563E-2</v>
      </c>
      <c r="CG1102">
        <v>119.672414394356</v>
      </c>
      <c r="CH1102">
        <v>104.41250614527414</v>
      </c>
      <c r="CI1102">
        <v>421649.90594349947</v>
      </c>
    </row>
    <row r="1103" spans="77:87" x14ac:dyDescent="0.25">
      <c r="BY1103" t="s">
        <v>6177</v>
      </c>
      <c r="BZ1103" t="s">
        <v>450</v>
      </c>
      <c r="CA1103" t="s">
        <v>451</v>
      </c>
      <c r="CB1103">
        <v>478094.64478876197</v>
      </c>
      <c r="CC1103">
        <v>3.74981376364188E-2</v>
      </c>
      <c r="CD1103">
        <v>963</v>
      </c>
      <c r="CE1103">
        <v>1092.75194112087</v>
      </c>
      <c r="CF1103">
        <v>3.2716600113848512E-2</v>
      </c>
      <c r="CG1103">
        <v>3.9402399742596401</v>
      </c>
      <c r="CH1103">
        <v>3.4378042141818979</v>
      </c>
      <c r="CI1103">
        <v>417130.88425316795</v>
      </c>
    </row>
    <row r="1104" spans="77:87" x14ac:dyDescent="0.25">
      <c r="BY1104" t="s">
        <v>4113</v>
      </c>
      <c r="BZ1104" t="s">
        <v>1094</v>
      </c>
      <c r="CA1104" t="s">
        <v>1095</v>
      </c>
      <c r="CB1104">
        <v>477297.09778939898</v>
      </c>
      <c r="CC1104">
        <v>2.3854923310072E-5</v>
      </c>
      <c r="CD1104">
        <v>964</v>
      </c>
      <c r="CE1104">
        <v>44.2348972736768</v>
      </c>
      <c r="CF1104">
        <v>2.081308661911149E-5</v>
      </c>
      <c r="CG1104">
        <v>1407.8648361089499</v>
      </c>
      <c r="CH1104">
        <v>1228.3423593973539</v>
      </c>
      <c r="CI1104">
        <v>416435.03566188173</v>
      </c>
    </row>
    <row r="1105" spans="77:87" x14ac:dyDescent="0.25">
      <c r="BY1105" t="s">
        <v>3812</v>
      </c>
      <c r="BZ1105" t="s">
        <v>576</v>
      </c>
      <c r="CA1105" t="s">
        <v>577</v>
      </c>
      <c r="CB1105">
        <v>472887.27536753501</v>
      </c>
      <c r="CC1105">
        <v>2.5686948961944001E-2</v>
      </c>
      <c r="CD1105">
        <v>965</v>
      </c>
      <c r="CE1105">
        <v>3.1883588163484999</v>
      </c>
      <c r="CF1105">
        <v>2.2411503352010684E-2</v>
      </c>
      <c r="CG1105">
        <v>1127.36013121571</v>
      </c>
      <c r="CH1105">
        <v>983.60593144387042</v>
      </c>
      <c r="CI1105">
        <v>412587.52733631933</v>
      </c>
    </row>
    <row r="1106" spans="77:87" x14ac:dyDescent="0.25">
      <c r="BY1106" t="s">
        <v>4570</v>
      </c>
      <c r="BZ1106" t="s">
        <v>3366</v>
      </c>
      <c r="CA1106" t="s">
        <v>3367</v>
      </c>
      <c r="CB1106">
        <v>471845.97470617603</v>
      </c>
      <c r="CC1106">
        <v>0.117306412819152</v>
      </c>
      <c r="CD1106">
        <v>966</v>
      </c>
      <c r="CE1106">
        <v>0.13587834978166699</v>
      </c>
      <c r="CF1106">
        <v>0.1023482028949307</v>
      </c>
      <c r="CG1106">
        <v>222.033131718438</v>
      </c>
      <c r="CH1106">
        <v>193.7207989604932</v>
      </c>
      <c r="CI1106">
        <v>411679.00708749291</v>
      </c>
    </row>
    <row r="1107" spans="77:87" x14ac:dyDescent="0.25">
      <c r="BY1107" t="s">
        <v>6288</v>
      </c>
      <c r="BZ1107" t="s">
        <v>3014</v>
      </c>
      <c r="CA1107" t="s">
        <v>3015</v>
      </c>
      <c r="CB1107">
        <v>471740.11635382398</v>
      </c>
      <c r="CC1107">
        <v>4.6898671480357902E-4</v>
      </c>
      <c r="CD1107">
        <v>967</v>
      </c>
      <c r="CE1107">
        <v>-6.0301532456024898</v>
      </c>
      <c r="CF1107">
        <v>4.0918434285211567E-4</v>
      </c>
      <c r="CG1107">
        <v>3660.3859879694801</v>
      </c>
      <c r="CH1107">
        <v>3193.6355290995411</v>
      </c>
      <c r="CI1107">
        <v>411586.64715708268</v>
      </c>
    </row>
    <row r="1108" spans="77:87" x14ac:dyDescent="0.25">
      <c r="BY1108" t="s">
        <v>3932</v>
      </c>
      <c r="BZ1108" t="s">
        <v>566</v>
      </c>
      <c r="CA1108" t="s">
        <v>567</v>
      </c>
      <c r="CB1108">
        <v>469359.37488018</v>
      </c>
      <c r="CC1108">
        <v>3.3691563819952197E-2</v>
      </c>
      <c r="CD1108">
        <v>968</v>
      </c>
      <c r="CE1108">
        <v>-4.64543936779876</v>
      </c>
      <c r="CF1108">
        <v>2.9395417751014827E-2</v>
      </c>
      <c r="CG1108">
        <v>6118.3101749876696</v>
      </c>
      <c r="CH1108">
        <v>5338.1399713342944</v>
      </c>
      <c r="CI1108">
        <v>409509.48355170892</v>
      </c>
    </row>
    <row r="1109" spans="77:87" x14ac:dyDescent="0.25">
      <c r="BY1109" t="s">
        <v>4602</v>
      </c>
      <c r="BZ1109" t="s">
        <v>2649</v>
      </c>
      <c r="CA1109" t="s">
        <v>4603</v>
      </c>
      <c r="CB1109">
        <v>464481.03853457997</v>
      </c>
      <c r="CC1109">
        <v>0.13230459119931001</v>
      </c>
      <c r="CD1109">
        <v>969</v>
      </c>
      <c r="CE1109">
        <v>0.77002761602188496</v>
      </c>
      <c r="CF1109">
        <v>0.11543390355712126</v>
      </c>
      <c r="CG1109">
        <v>609324.40501366195</v>
      </c>
      <c r="CH1109">
        <v>531627.0128327501</v>
      </c>
      <c r="CI1109">
        <v>405253.20338688174</v>
      </c>
    </row>
    <row r="1110" spans="77:87" x14ac:dyDescent="0.25">
      <c r="BY1110" t="s">
        <v>4577</v>
      </c>
      <c r="BZ1110" t="s">
        <v>2956</v>
      </c>
      <c r="CA1110" t="s">
        <v>4578</v>
      </c>
      <c r="CB1110">
        <v>460493.16681731603</v>
      </c>
      <c r="CC1110">
        <v>7.1607366518134196E-5</v>
      </c>
      <c r="CD1110">
        <v>970</v>
      </c>
      <c r="CE1110">
        <v>-3.3874650400098298</v>
      </c>
      <c r="CF1110">
        <v>6.2476424783940867E-5</v>
      </c>
      <c r="CG1110">
        <v>4888.2958684507203</v>
      </c>
      <c r="CH1110">
        <v>4264.9697090810969</v>
      </c>
      <c r="CI1110">
        <v>401773.841143773</v>
      </c>
    </row>
    <row r="1111" spans="77:87" x14ac:dyDescent="0.25">
      <c r="BY1111" t="s">
        <v>5665</v>
      </c>
      <c r="BZ1111" t="s">
        <v>5666</v>
      </c>
      <c r="CA1111" t="s">
        <v>5667</v>
      </c>
      <c r="CB1111">
        <v>471770.58833042101</v>
      </c>
      <c r="CC1111">
        <v>1.6936375741699299E-2</v>
      </c>
      <c r="CD1111">
        <v>971</v>
      </c>
      <c r="CE1111">
        <v>1.9842125582738299</v>
      </c>
      <c r="CF1111">
        <v>1.4776750725372262E-2</v>
      </c>
      <c r="CG1111">
        <v>5113.7214549845203</v>
      </c>
      <c r="CH1111">
        <v>4461.6503773736267</v>
      </c>
      <c r="CI1111">
        <v>411613.23353005591</v>
      </c>
    </row>
    <row r="1112" spans="77:87" x14ac:dyDescent="0.25">
      <c r="BY1112" t="s">
        <v>4893</v>
      </c>
      <c r="BZ1112" t="s">
        <v>2132</v>
      </c>
      <c r="CA1112" t="s">
        <v>2133</v>
      </c>
      <c r="CB1112">
        <v>460968.05991867703</v>
      </c>
      <c r="CC1112">
        <v>2.8321137655345701E-2</v>
      </c>
      <c r="CD1112">
        <v>972</v>
      </c>
      <c r="CE1112">
        <v>1.5184678558495099</v>
      </c>
      <c r="CF1112">
        <v>2.4709796108361961E-2</v>
      </c>
      <c r="CG1112">
        <v>114.9041420801</v>
      </c>
      <c r="CH1112">
        <v>100.25225530689818</v>
      </c>
      <c r="CI1112">
        <v>402188.17872620706</v>
      </c>
    </row>
    <row r="1113" spans="77:87" x14ac:dyDescent="0.25">
      <c r="BY1113" t="s">
        <v>4081</v>
      </c>
      <c r="BZ1113" t="s">
        <v>4082</v>
      </c>
      <c r="CA1113" t="s">
        <v>4083</v>
      </c>
      <c r="CB1113">
        <v>460083.30778928299</v>
      </c>
      <c r="CC1113">
        <v>0.13910682612354799</v>
      </c>
      <c r="CD1113">
        <v>973</v>
      </c>
      <c r="CE1113">
        <v>9.5590153757237104</v>
      </c>
      <c r="CF1113">
        <v>0.12136875829722996</v>
      </c>
      <c r="CG1113">
        <v>14111.417317810799</v>
      </c>
      <c r="CH1113">
        <v>12312.01404994748</v>
      </c>
      <c r="CI1113">
        <v>401416.24487984058</v>
      </c>
    </row>
    <row r="1114" spans="77:87" x14ac:dyDescent="0.25">
      <c r="BY1114" t="s">
        <v>4360</v>
      </c>
      <c r="BZ1114" t="s">
        <v>2951</v>
      </c>
      <c r="CA1114" t="s">
        <v>2952</v>
      </c>
      <c r="CB1114">
        <v>459320.699948052</v>
      </c>
      <c r="CC1114">
        <v>5.8858919552491902E-5</v>
      </c>
      <c r="CD1114">
        <v>974</v>
      </c>
      <c r="CE1114">
        <v>0.28009264608032902</v>
      </c>
      <c r="CF1114">
        <v>5.1353583284675477E-5</v>
      </c>
      <c r="CG1114">
        <v>33466.646963880099</v>
      </c>
      <c r="CH1114">
        <v>29199.180942927906</v>
      </c>
      <c r="CI1114">
        <v>400750.88021487632</v>
      </c>
    </row>
    <row r="1115" spans="77:87" x14ac:dyDescent="0.25">
      <c r="BY1115" t="s">
        <v>4456</v>
      </c>
      <c r="BZ1115" t="s">
        <v>989</v>
      </c>
      <c r="CA1115" t="s">
        <v>9672</v>
      </c>
      <c r="CB1115">
        <v>459639.276567441</v>
      </c>
      <c r="CC1115">
        <v>4.6334123943953198E-2</v>
      </c>
      <c r="CD1115">
        <v>975</v>
      </c>
      <c r="CE1115">
        <v>-18.183801711297701</v>
      </c>
      <c r="CF1115">
        <v>4.0425874463363973E-2</v>
      </c>
      <c r="CG1115">
        <v>40792.826399414102</v>
      </c>
      <c r="CH1115">
        <v>35591.169933919227</v>
      </c>
      <c r="CI1115">
        <v>401028.83385522052</v>
      </c>
    </row>
    <row r="1116" spans="77:87" x14ac:dyDescent="0.25">
      <c r="BY1116" t="s">
        <v>3926</v>
      </c>
      <c r="BZ1116" t="s">
        <v>3927</v>
      </c>
      <c r="CA1116" t="s">
        <v>3928</v>
      </c>
      <c r="CB1116">
        <v>455780.81787823502</v>
      </c>
      <c r="CC1116">
        <v>6.4406991999689106E-2</v>
      </c>
      <c r="CD1116">
        <v>976</v>
      </c>
      <c r="CE1116">
        <v>-6.0637531396402</v>
      </c>
      <c r="CF1116">
        <v>5.6194198821840777E-2</v>
      </c>
      <c r="CG1116">
        <v>309.116684785149</v>
      </c>
      <c r="CH1116">
        <v>269.69997984145567</v>
      </c>
      <c r="CI1116">
        <v>397662.38266730995</v>
      </c>
    </row>
    <row r="1117" spans="77:87" x14ac:dyDescent="0.25">
      <c r="BY1117" t="s">
        <v>6434</v>
      </c>
      <c r="BZ1117" t="s">
        <v>1299</v>
      </c>
      <c r="CA1117" t="s">
        <v>1300</v>
      </c>
      <c r="CB1117">
        <v>454154.34193373099</v>
      </c>
      <c r="CC1117">
        <v>1.42815845131842E-3</v>
      </c>
      <c r="CD1117">
        <v>977</v>
      </c>
      <c r="CE1117">
        <v>-4.8112172941914402</v>
      </c>
      <c r="CF1117">
        <v>1.2460482545570035E-3</v>
      </c>
      <c r="CG1117">
        <v>149.558621624583</v>
      </c>
      <c r="CH1117">
        <v>130.48780354674599</v>
      </c>
      <c r="CI1117">
        <v>396243.30517639342</v>
      </c>
    </row>
    <row r="1118" spans="77:87" x14ac:dyDescent="0.25">
      <c r="BY1118" t="s">
        <v>5010</v>
      </c>
      <c r="BZ1118" t="s">
        <v>2373</v>
      </c>
      <c r="CA1118" t="s">
        <v>2374</v>
      </c>
      <c r="CB1118">
        <v>450736.813418996</v>
      </c>
      <c r="CC1118">
        <v>2.8316029217119402E-3</v>
      </c>
      <c r="CD1118">
        <v>978</v>
      </c>
      <c r="CE1118">
        <v>-4.4498045637300203</v>
      </c>
      <c r="CF1118">
        <v>2.4705339067527649E-3</v>
      </c>
      <c r="CG1118">
        <v>17898.9018786577</v>
      </c>
      <c r="CH1118">
        <v>15616.541304502549</v>
      </c>
      <c r="CI1118">
        <v>393261.55939268635</v>
      </c>
    </row>
    <row r="1119" spans="77:87" x14ac:dyDescent="0.25">
      <c r="BY1119" t="s">
        <v>4718</v>
      </c>
      <c r="BZ1119" t="s">
        <v>3123</v>
      </c>
      <c r="CA1119" t="s">
        <v>3124</v>
      </c>
      <c r="CB1119">
        <v>450420.71717729198</v>
      </c>
      <c r="CC1119">
        <v>6.9518537081264995E-5</v>
      </c>
      <c r="CD1119">
        <v>979</v>
      </c>
      <c r="CE1119">
        <v>0.94522480853926205</v>
      </c>
      <c r="CF1119">
        <v>6.0653950343884598E-5</v>
      </c>
      <c r="CG1119">
        <v>28.8241234373195</v>
      </c>
      <c r="CH1119">
        <v>25.148644161333152</v>
      </c>
      <c r="CI1119">
        <v>392985.76984714699</v>
      </c>
    </row>
    <row r="1120" spans="77:87" x14ac:dyDescent="0.25">
      <c r="BY1120" t="s">
        <v>4320</v>
      </c>
      <c r="BZ1120" t="s">
        <v>1887</v>
      </c>
      <c r="CA1120" t="s">
        <v>1888</v>
      </c>
      <c r="CB1120">
        <v>445298.12846752303</v>
      </c>
      <c r="CC1120">
        <v>7.0750512755929197E-3</v>
      </c>
      <c r="CD1120">
        <v>980</v>
      </c>
      <c r="CE1120">
        <v>3.6155962031695101</v>
      </c>
      <c r="CF1120">
        <v>6.1728831872369669E-3</v>
      </c>
      <c r="CG1120">
        <v>3493.5523846757801</v>
      </c>
      <c r="CH1120">
        <v>3048.075545896234</v>
      </c>
      <c r="CI1120">
        <v>388516.3829141155</v>
      </c>
    </row>
    <row r="1121" spans="77:87" x14ac:dyDescent="0.25">
      <c r="BY1121" t="s">
        <v>5562</v>
      </c>
      <c r="BZ1121" t="s">
        <v>5563</v>
      </c>
      <c r="CA1121" t="s">
        <v>5564</v>
      </c>
      <c r="CB1121">
        <v>439159.875856628</v>
      </c>
      <c r="CC1121">
        <v>5.4922342680891699E-5</v>
      </c>
      <c r="CD1121">
        <v>981</v>
      </c>
      <c r="CE1121">
        <v>0.84270257705537199</v>
      </c>
      <c r="CF1121">
        <v>4.7918975076280499E-5</v>
      </c>
      <c r="CG1121">
        <v>7634.4790009304097</v>
      </c>
      <c r="CH1121">
        <v>6660.9760456057729</v>
      </c>
      <c r="CI1121">
        <v>383160.84344664612</v>
      </c>
    </row>
    <row r="1122" spans="77:87" x14ac:dyDescent="0.25">
      <c r="BY1122" t="s">
        <v>6044</v>
      </c>
      <c r="BZ1122" t="s">
        <v>611</v>
      </c>
      <c r="CA1122" t="s">
        <v>612</v>
      </c>
      <c r="CB1122">
        <v>440025.32462874701</v>
      </c>
      <c r="CC1122">
        <v>4.35238384279388E-4</v>
      </c>
      <c r="CD1122">
        <v>982</v>
      </c>
      <c r="CE1122">
        <v>-54.868159646189497</v>
      </c>
      <c r="CF1122">
        <v>3.7973939694638633E-4</v>
      </c>
      <c r="CG1122">
        <v>11.160614977404</v>
      </c>
      <c r="CH1122">
        <v>9.7374803191753116</v>
      </c>
      <c r="CI1122">
        <v>383915.93538403715</v>
      </c>
    </row>
    <row r="1123" spans="77:87" x14ac:dyDescent="0.25">
      <c r="BY1123" t="s">
        <v>4674</v>
      </c>
      <c r="BZ1123" t="s">
        <v>2975</v>
      </c>
      <c r="CA1123" t="s">
        <v>2976</v>
      </c>
      <c r="CB1123">
        <v>439163.13608108199</v>
      </c>
      <c r="CC1123">
        <v>1.3713752024004701E-3</v>
      </c>
      <c r="CD1123">
        <v>983</v>
      </c>
      <c r="CE1123">
        <v>-7.8557669099981</v>
      </c>
      <c r="CF1123">
        <v>1.196505664841577E-3</v>
      </c>
      <c r="CG1123">
        <v>17457.817221721201</v>
      </c>
      <c r="CH1123">
        <v>15231.701116510652</v>
      </c>
      <c r="CI1123">
        <v>383163.68794683908</v>
      </c>
    </row>
    <row r="1124" spans="77:87" x14ac:dyDescent="0.25">
      <c r="BY1124" t="s">
        <v>3983</v>
      </c>
      <c r="BZ1124" t="s">
        <v>2103</v>
      </c>
      <c r="CA1124" t="s">
        <v>1596</v>
      </c>
      <c r="CB1124">
        <v>439255.70788151998</v>
      </c>
      <c r="CC1124">
        <v>6.2102660038996803E-2</v>
      </c>
      <c r="CD1124">
        <v>984</v>
      </c>
      <c r="CE1124">
        <v>-7.4990051539359701</v>
      </c>
      <c r="CF1124">
        <v>5.4183701446784194E-2</v>
      </c>
      <c r="CG1124">
        <v>1342.34305224066</v>
      </c>
      <c r="CH1124">
        <v>1171.1755202772451</v>
      </c>
      <c r="CI1124">
        <v>383244.45554671605</v>
      </c>
    </row>
    <row r="1125" spans="77:87" x14ac:dyDescent="0.25">
      <c r="BY1125" t="s">
        <v>5882</v>
      </c>
      <c r="BZ1125" t="s">
        <v>274</v>
      </c>
      <c r="CA1125" t="s">
        <v>275</v>
      </c>
      <c r="CB1125">
        <v>438364.82873549103</v>
      </c>
      <c r="CC1125">
        <v>0.515723631290949</v>
      </c>
      <c r="CD1125">
        <v>985</v>
      </c>
      <c r="CE1125">
        <v>19.193535825506601</v>
      </c>
      <c r="CF1125">
        <v>0.44996164817051515</v>
      </c>
      <c r="CG1125">
        <v>13821.639337984499</v>
      </c>
      <c r="CH1125">
        <v>12059.186819440751</v>
      </c>
      <c r="CI1125">
        <v>382467.17596411379</v>
      </c>
    </row>
    <row r="1126" spans="77:87" x14ac:dyDescent="0.25">
      <c r="BY1126" t="s">
        <v>4054</v>
      </c>
      <c r="BZ1126" t="s">
        <v>2602</v>
      </c>
      <c r="CA1126" t="s">
        <v>2603</v>
      </c>
      <c r="CB1126">
        <v>436299.87571587198</v>
      </c>
      <c r="CC1126">
        <v>1.0779197494715899E-3</v>
      </c>
      <c r="CD1126">
        <v>986</v>
      </c>
      <c r="CE1126">
        <v>0.21981514192523499</v>
      </c>
      <c r="CF1126">
        <v>9.4046989053747003E-4</v>
      </c>
      <c r="CG1126">
        <v>0</v>
      </c>
      <c r="CH1126">
        <v>0</v>
      </c>
      <c r="CI1126">
        <v>380665.53336383845</v>
      </c>
    </row>
    <row r="1127" spans="77:87" x14ac:dyDescent="0.25">
      <c r="BY1127" t="s">
        <v>4964</v>
      </c>
      <c r="BZ1127" t="s">
        <v>4965</v>
      </c>
      <c r="CA1127" t="s">
        <v>4966</v>
      </c>
      <c r="CB1127">
        <v>435043.056156462</v>
      </c>
      <c r="CC1127">
        <v>2.0862163523919099E-2</v>
      </c>
      <c r="CD1127">
        <v>987</v>
      </c>
      <c r="CE1127">
        <v>0.95219428956559904</v>
      </c>
      <c r="CF1127">
        <v>1.8201945604330087E-2</v>
      </c>
      <c r="CG1127">
        <v>31.293245285878701</v>
      </c>
      <c r="CH1127">
        <v>27.302918406495177</v>
      </c>
      <c r="CI1127">
        <v>379568.9758937271</v>
      </c>
    </row>
    <row r="1128" spans="77:87" x14ac:dyDescent="0.25">
      <c r="BY1128" t="s">
        <v>5831</v>
      </c>
      <c r="BZ1128" t="s">
        <v>1535</v>
      </c>
      <c r="CA1128" t="s">
        <v>1536</v>
      </c>
      <c r="CB1128">
        <v>434001.16362891602</v>
      </c>
      <c r="CC1128">
        <v>2.8405950129464001E-2</v>
      </c>
      <c r="CD1128">
        <v>988</v>
      </c>
      <c r="CE1128">
        <v>-1.400202855571</v>
      </c>
      <c r="CF1128">
        <v>2.4783793804655542E-2</v>
      </c>
      <c r="CG1128">
        <v>50.334278785783802</v>
      </c>
      <c r="CH1128">
        <v>43.915953560693389</v>
      </c>
      <c r="CI1128">
        <v>378659.93924993859</v>
      </c>
    </row>
    <row r="1129" spans="77:87" x14ac:dyDescent="0.25">
      <c r="BY1129" t="s">
        <v>4318</v>
      </c>
      <c r="BZ1129" t="s">
        <v>3267</v>
      </c>
      <c r="CA1129" t="s">
        <v>4319</v>
      </c>
      <c r="CB1129">
        <v>432468.41869747499</v>
      </c>
      <c r="CC1129">
        <v>1.6288950918054501E-5</v>
      </c>
      <c r="CD1129">
        <v>989</v>
      </c>
      <c r="CE1129">
        <v>1.93850020190382</v>
      </c>
      <c r="CF1129">
        <v>1.4211881630689706E-5</v>
      </c>
      <c r="CG1129">
        <v>1788.8431222643401</v>
      </c>
      <c r="CH1129">
        <v>1560.7405803719257</v>
      </c>
      <c r="CI1129">
        <v>377322.64075568534</v>
      </c>
    </row>
    <row r="1130" spans="77:87" x14ac:dyDescent="0.25">
      <c r="BY1130" t="s">
        <v>4600</v>
      </c>
      <c r="BZ1130" t="s">
        <v>2656</v>
      </c>
      <c r="CA1130" t="s">
        <v>4601</v>
      </c>
      <c r="CB1130">
        <v>431433.20728488098</v>
      </c>
      <c r="CC1130">
        <v>3.7670346369477303E-2</v>
      </c>
      <c r="CD1130">
        <v>990</v>
      </c>
      <c r="CE1130">
        <v>3.78942765880613</v>
      </c>
      <c r="CF1130">
        <v>3.2866849822519792E-2</v>
      </c>
      <c r="CG1130">
        <v>35826.319028592203</v>
      </c>
      <c r="CH1130">
        <v>31257.96178398031</v>
      </c>
      <c r="CI1130">
        <v>376419.43329115683</v>
      </c>
    </row>
    <row r="1131" spans="77:87" x14ac:dyDescent="0.25">
      <c r="BY1131" t="s">
        <v>5912</v>
      </c>
      <c r="BZ1131" t="s">
        <v>5913</v>
      </c>
      <c r="CA1131" t="s">
        <v>5914</v>
      </c>
      <c r="CB1131">
        <v>430310.53897697199</v>
      </c>
      <c r="CC1131">
        <v>1.14230640490614</v>
      </c>
      <c r="CD1131">
        <v>991</v>
      </c>
      <c r="CE1131">
        <v>-0.86878765438891803</v>
      </c>
      <c r="CF1131">
        <v>0.99664634599093893</v>
      </c>
      <c r="CG1131">
        <v>0</v>
      </c>
      <c r="CH1131">
        <v>0</v>
      </c>
      <c r="CI1131">
        <v>375439.92090986256</v>
      </c>
    </row>
    <row r="1132" spans="77:87" x14ac:dyDescent="0.25">
      <c r="BY1132" t="s">
        <v>5059</v>
      </c>
      <c r="BZ1132" t="s">
        <v>2567</v>
      </c>
      <c r="CA1132" t="s">
        <v>2568</v>
      </c>
      <c r="CB1132">
        <v>429801.17722755403</v>
      </c>
      <c r="CC1132">
        <v>0.211020218020876</v>
      </c>
      <c r="CD1132">
        <v>992</v>
      </c>
      <c r="CE1132">
        <v>-1.08029372916627</v>
      </c>
      <c r="CF1132">
        <v>0.1841121859401621</v>
      </c>
      <c r="CG1132">
        <v>31374.409068714798</v>
      </c>
      <c r="CH1132">
        <v>27373.732670726713</v>
      </c>
      <c r="CI1132">
        <v>374995.50991455989</v>
      </c>
    </row>
    <row r="1133" spans="77:87" x14ac:dyDescent="0.25">
      <c r="BY1133" t="s">
        <v>4696</v>
      </c>
      <c r="BZ1133" t="s">
        <v>1502</v>
      </c>
      <c r="CA1133" t="s">
        <v>1503</v>
      </c>
      <c r="CB1133">
        <v>429438.42293036502</v>
      </c>
      <c r="CC1133">
        <v>4.8251677888526204E-3</v>
      </c>
      <c r="CD1133">
        <v>993</v>
      </c>
      <c r="CE1133">
        <v>7.6605307410405796</v>
      </c>
      <c r="CF1133">
        <v>4.2098913434248696E-3</v>
      </c>
      <c r="CG1133">
        <v>734.34228578548004</v>
      </c>
      <c r="CH1133">
        <v>640.70336355583061</v>
      </c>
      <c r="CI1133">
        <v>374679.01186882262</v>
      </c>
    </row>
    <row r="1134" spans="77:87" x14ac:dyDescent="0.25">
      <c r="BY1134" t="s">
        <v>4061</v>
      </c>
      <c r="BZ1134" t="s">
        <v>463</v>
      </c>
      <c r="CA1134" t="s">
        <v>464</v>
      </c>
      <c r="CB1134">
        <v>426500.78867309802</v>
      </c>
      <c r="CC1134">
        <v>1.8595745574791801E-2</v>
      </c>
      <c r="CD1134">
        <v>994</v>
      </c>
      <c r="CE1134">
        <v>7.3881566553851403</v>
      </c>
      <c r="CF1134">
        <v>1.6224527673567808E-2</v>
      </c>
      <c r="CG1134">
        <v>1.6813724401291901</v>
      </c>
      <c r="CH1134">
        <v>1.4669739147985572</v>
      </c>
      <c r="CI1134">
        <v>372115.96710623679</v>
      </c>
    </row>
    <row r="1135" spans="77:87" x14ac:dyDescent="0.25">
      <c r="BY1135" t="s">
        <v>5023</v>
      </c>
      <c r="BZ1135" t="s">
        <v>3358</v>
      </c>
      <c r="CA1135" t="s">
        <v>3359</v>
      </c>
      <c r="CB1135">
        <v>426348.66627357702</v>
      </c>
      <c r="CC1135">
        <v>1.24564153842336E-3</v>
      </c>
      <c r="CD1135">
        <v>995</v>
      </c>
      <c r="CE1135">
        <v>-4.7676891057327202</v>
      </c>
      <c r="CF1135">
        <v>1.0868048032928442E-3</v>
      </c>
      <c r="CG1135">
        <v>0</v>
      </c>
      <c r="CH1135">
        <v>0</v>
      </c>
      <c r="CI1135">
        <v>371983.2424423683</v>
      </c>
    </row>
    <row r="1136" spans="77:87" x14ac:dyDescent="0.25">
      <c r="BY1136" t="s">
        <v>4460</v>
      </c>
      <c r="BZ1136" t="s">
        <v>516</v>
      </c>
      <c r="CA1136" t="s">
        <v>517</v>
      </c>
      <c r="CB1136">
        <v>424171.71838058397</v>
      </c>
      <c r="CC1136">
        <v>5.2137604415304101E-2</v>
      </c>
      <c r="CD1136">
        <v>996</v>
      </c>
      <c r="CE1136">
        <v>0.91742694492906796</v>
      </c>
      <c r="CF1136">
        <v>4.5489329925891032E-2</v>
      </c>
      <c r="CG1136">
        <v>5.2137604415304203E-3</v>
      </c>
      <c r="CH1136">
        <v>4.5489329925891128E-3</v>
      </c>
      <c r="CI1136">
        <v>370083.88588300237</v>
      </c>
    </row>
    <row r="1137" spans="77:87" x14ac:dyDescent="0.25">
      <c r="BY1137" t="s">
        <v>4436</v>
      </c>
      <c r="BZ1137" t="s">
        <v>1636</v>
      </c>
      <c r="CA1137" t="s">
        <v>1637</v>
      </c>
      <c r="CB1137">
        <v>422648.21459375398</v>
      </c>
      <c r="CC1137">
        <v>1.28495283199527E-2</v>
      </c>
      <c r="CD1137">
        <v>997</v>
      </c>
      <c r="CE1137">
        <v>-19.802929733200202</v>
      </c>
      <c r="CF1137">
        <v>1.1211033565762257E-2</v>
      </c>
      <c r="CG1137">
        <v>317.93587922058998</v>
      </c>
      <c r="CH1137">
        <v>277.39460351765581</v>
      </c>
      <c r="CI1137">
        <v>368754.65015804622</v>
      </c>
    </row>
    <row r="1138" spans="77:87" x14ac:dyDescent="0.25">
      <c r="BY1138" t="s">
        <v>4233</v>
      </c>
      <c r="BZ1138" t="s">
        <v>369</v>
      </c>
      <c r="CA1138" t="s">
        <v>370</v>
      </c>
      <c r="CB1138">
        <v>421524.01969591703</v>
      </c>
      <c r="CC1138">
        <v>1.1401691182625701E-5</v>
      </c>
      <c r="CD1138">
        <v>998</v>
      </c>
      <c r="CE1138">
        <v>-7.6033967817540402</v>
      </c>
      <c r="CF1138">
        <v>9.9478159331643726E-6</v>
      </c>
      <c r="CG1138">
        <v>0.10336552587777199</v>
      </c>
      <c r="CH1138">
        <v>9.0184974210993821E-2</v>
      </c>
      <c r="CI1138">
        <v>367773.80584841204</v>
      </c>
    </row>
    <row r="1139" spans="77:87" x14ac:dyDescent="0.25">
      <c r="BY1139" t="s">
        <v>4520</v>
      </c>
      <c r="BZ1139" t="s">
        <v>2883</v>
      </c>
      <c r="CA1139" t="s">
        <v>2884</v>
      </c>
      <c r="CB1139">
        <v>419064.01792516297</v>
      </c>
      <c r="CC1139">
        <v>7.2069823206116003E-5</v>
      </c>
      <c r="CD1139">
        <v>999</v>
      </c>
      <c r="CE1139">
        <v>2.0372775754182402</v>
      </c>
      <c r="CF1139">
        <v>6.2879911769811363E-5</v>
      </c>
      <c r="CG1139">
        <v>83362.205533787404</v>
      </c>
      <c r="CH1139">
        <v>72732.35725735208</v>
      </c>
      <c r="CI1139">
        <v>365627.48874345393</v>
      </c>
    </row>
    <row r="1140" spans="77:87" x14ac:dyDescent="0.25">
      <c r="BY1140" t="s">
        <v>5081</v>
      </c>
      <c r="BZ1140" t="s">
        <v>2666</v>
      </c>
      <c r="CA1140" t="s">
        <v>2667</v>
      </c>
      <c r="CB1140">
        <v>415465.346459152</v>
      </c>
      <c r="CC1140">
        <v>6.1081855884951696E-4</v>
      </c>
      <c r="CD1140">
        <v>1000</v>
      </c>
      <c r="CE1140">
        <v>-0.73819100666427695</v>
      </c>
      <c r="CF1140">
        <v>5.3293064113637992E-4</v>
      </c>
      <c r="CG1140">
        <v>1759.1574494866099</v>
      </c>
      <c r="CH1140">
        <v>1534.8402464727751</v>
      </c>
      <c r="CI1140">
        <v>362487.69827075989</v>
      </c>
    </row>
    <row r="1141" spans="77:87" x14ac:dyDescent="0.25">
      <c r="BY1141" t="s">
        <v>5352</v>
      </c>
      <c r="BZ1141" t="s">
        <v>2287</v>
      </c>
      <c r="CA1141" t="s">
        <v>5737</v>
      </c>
      <c r="CB1141">
        <v>411552.31542436098</v>
      </c>
      <c r="CC1141">
        <v>8.9120405322802299E-2</v>
      </c>
      <c r="CD1141">
        <v>1001</v>
      </c>
      <c r="CE1141">
        <v>38.493015619712502</v>
      </c>
      <c r="CF1141">
        <v>7.7756305958470523E-2</v>
      </c>
      <c r="CG1141">
        <v>7383.3185961802501</v>
      </c>
      <c r="CH1141">
        <v>6441.8421087069246</v>
      </c>
      <c r="CI1141">
        <v>359073.63347533921</v>
      </c>
    </row>
    <row r="1142" spans="77:87" x14ac:dyDescent="0.25">
      <c r="BY1142" t="s">
        <v>2582</v>
      </c>
      <c r="BZ1142" t="s">
        <v>2582</v>
      </c>
      <c r="CA1142" t="s">
        <v>2581</v>
      </c>
      <c r="CB1142">
        <v>410173.79498767102</v>
      </c>
      <c r="CC1142">
        <v>7.84803054602283E-3</v>
      </c>
      <c r="CD1142">
        <v>1002</v>
      </c>
      <c r="CE1142">
        <v>1.4196688257669401</v>
      </c>
      <c r="CF1142">
        <v>6.8472967789772786E-3</v>
      </c>
      <c r="CG1142">
        <v>8179.0720851363003</v>
      </c>
      <c r="CH1142">
        <v>7136.1258872722337</v>
      </c>
      <c r="CI1142">
        <v>357870.8936936133</v>
      </c>
    </row>
    <row r="1143" spans="77:87" x14ac:dyDescent="0.25">
      <c r="BY1143" t="s">
        <v>4051</v>
      </c>
      <c r="BZ1143" t="s">
        <v>4052</v>
      </c>
      <c r="CA1143" t="s">
        <v>4053</v>
      </c>
      <c r="CB1143">
        <v>409216.74504651799</v>
      </c>
      <c r="CC1143">
        <v>9.3312723507125799E-4</v>
      </c>
      <c r="CD1143">
        <v>1003</v>
      </c>
      <c r="CE1143">
        <v>0.24440920927090001</v>
      </c>
      <c r="CF1143">
        <v>8.1414044881838196E-4</v>
      </c>
      <c r="CG1143">
        <v>842.18872448888703</v>
      </c>
      <c r="CH1143">
        <v>734.79787147441141</v>
      </c>
      <c r="CI1143">
        <v>357035.88101865648</v>
      </c>
    </row>
    <row r="1144" spans="77:87" x14ac:dyDescent="0.25">
      <c r="BY1144" t="s">
        <v>4399</v>
      </c>
      <c r="BZ1144" t="s">
        <v>2182</v>
      </c>
      <c r="CA1144" t="s">
        <v>2183</v>
      </c>
      <c r="CB1144">
        <v>405208.619935764</v>
      </c>
      <c r="CC1144">
        <v>4.8125196476646E-4</v>
      </c>
      <c r="CD1144">
        <v>1004</v>
      </c>
      <c r="CE1144">
        <v>-5.6068254775559696</v>
      </c>
      <c r="CF1144">
        <v>4.1988560173122983E-4</v>
      </c>
      <c r="CG1144">
        <v>10067.562975528699</v>
      </c>
      <c r="CH1144">
        <v>8783.8077502671367</v>
      </c>
      <c r="CI1144">
        <v>353538.84797327517</v>
      </c>
    </row>
    <row r="1145" spans="77:87" x14ac:dyDescent="0.25">
      <c r="BY1145" t="s">
        <v>5338</v>
      </c>
      <c r="BZ1145" t="s">
        <v>1573</v>
      </c>
      <c r="CA1145" t="s">
        <v>1574</v>
      </c>
      <c r="CB1145">
        <v>401530.92870562599</v>
      </c>
      <c r="CC1145">
        <v>2.2544834879307499E-3</v>
      </c>
      <c r="CD1145">
        <v>1005</v>
      </c>
      <c r="CE1145">
        <v>8.9682279390210002</v>
      </c>
      <c r="CF1145">
        <v>1.9670052804507494E-3</v>
      </c>
      <c r="CG1145">
        <v>5075.83481785393</v>
      </c>
      <c r="CH1145">
        <v>4428.5948168901059</v>
      </c>
      <c r="CI1145">
        <v>350330.11386265699</v>
      </c>
    </row>
    <row r="1146" spans="77:87" x14ac:dyDescent="0.25">
      <c r="BY1146" t="s">
        <v>4929</v>
      </c>
      <c r="BZ1146" t="s">
        <v>3225</v>
      </c>
      <c r="CA1146" t="s">
        <v>4930</v>
      </c>
      <c r="CB1146">
        <v>401254.82100892102</v>
      </c>
      <c r="CC1146">
        <v>8.4804391455308298E-2</v>
      </c>
      <c r="CD1146">
        <v>1006</v>
      </c>
      <c r="CE1146">
        <v>5.3679854573493397</v>
      </c>
      <c r="CF1146">
        <v>7.3990644283276147E-2</v>
      </c>
      <c r="CG1146">
        <v>3482.8363011776</v>
      </c>
      <c r="CH1146">
        <v>3038.725913069241</v>
      </c>
      <c r="CI1146">
        <v>350089.21376278962</v>
      </c>
    </row>
    <row r="1147" spans="77:87" x14ac:dyDescent="0.25">
      <c r="BY1147" t="s">
        <v>4483</v>
      </c>
      <c r="BZ1147" t="s">
        <v>3218</v>
      </c>
      <c r="CA1147" t="s">
        <v>3219</v>
      </c>
      <c r="CB1147">
        <v>397745.06441567402</v>
      </c>
      <c r="CC1147">
        <v>1.2238268531815301E-3</v>
      </c>
      <c r="CD1147">
        <v>1007</v>
      </c>
      <c r="CE1147">
        <v>-12.718637170486099</v>
      </c>
      <c r="CF1147">
        <v>1.067771795824941E-3</v>
      </c>
      <c r="CG1147">
        <v>68168.336026379795</v>
      </c>
      <c r="CH1147">
        <v>59475.91882631203</v>
      </c>
      <c r="CI1147">
        <v>347027.00027177396</v>
      </c>
    </row>
    <row r="1148" spans="77:87" x14ac:dyDescent="0.25">
      <c r="BY1148" t="s">
        <v>9673</v>
      </c>
      <c r="BZ1148" t="s">
        <v>9674</v>
      </c>
      <c r="CA1148" t="s">
        <v>9675</v>
      </c>
      <c r="CB1148">
        <v>395610.60381915898</v>
      </c>
      <c r="CC1148">
        <v>0.206397803070591</v>
      </c>
      <c r="CD1148">
        <v>1008</v>
      </c>
      <c r="CE1148">
        <v>1.78312149446507</v>
      </c>
      <c r="CF1148">
        <v>0.18007919360984775</v>
      </c>
      <c r="CG1148">
        <v>1869.4082236681299</v>
      </c>
      <c r="CH1148">
        <v>1631.0325034353127</v>
      </c>
      <c r="CI1148">
        <v>345164.71328376292</v>
      </c>
    </row>
    <row r="1149" spans="77:87" x14ac:dyDescent="0.25">
      <c r="BY1149" t="s">
        <v>4074</v>
      </c>
      <c r="BZ1149" t="s">
        <v>322</v>
      </c>
      <c r="CA1149" t="s">
        <v>323</v>
      </c>
      <c r="CB1149">
        <v>391175.88388034701</v>
      </c>
      <c r="CC1149">
        <v>2.2582365629497801E-2</v>
      </c>
      <c r="CD1149">
        <v>1009</v>
      </c>
      <c r="CE1149">
        <v>-7.9356690818420395E-2</v>
      </c>
      <c r="CF1149">
        <v>1.9702797858618028E-2</v>
      </c>
      <c r="CG1149">
        <v>51.864252486595497</v>
      </c>
      <c r="CH1149">
        <v>45.250834195019777</v>
      </c>
      <c r="CI1149">
        <v>341295.48222322861</v>
      </c>
    </row>
    <row r="1150" spans="77:87" x14ac:dyDescent="0.25">
      <c r="BY1150" t="s">
        <v>5500</v>
      </c>
      <c r="BZ1150" t="s">
        <v>1947</v>
      </c>
      <c r="CA1150" t="s">
        <v>1948</v>
      </c>
      <c r="CB1150">
        <v>390274.95518600399</v>
      </c>
      <c r="CC1150">
        <v>9.3865117182339002E-4</v>
      </c>
      <c r="CD1150">
        <v>1010</v>
      </c>
      <c r="CE1150">
        <v>0.83647010072931105</v>
      </c>
      <c r="CF1150">
        <v>8.1896000629950267E-4</v>
      </c>
      <c r="CG1150">
        <v>5.4021113181345104</v>
      </c>
      <c r="CH1150">
        <v>4.713266495513909</v>
      </c>
      <c r="CI1150">
        <v>340509.43455041607</v>
      </c>
    </row>
    <row r="1151" spans="77:87" x14ac:dyDescent="0.25">
      <c r="BY1151" t="s">
        <v>5426</v>
      </c>
      <c r="BZ1151" t="s">
        <v>5426</v>
      </c>
      <c r="CA1151" t="s">
        <v>5426</v>
      </c>
      <c r="CB1151">
        <v>434058.41559526499</v>
      </c>
      <c r="CC1151">
        <v>1.78224101655753E-3</v>
      </c>
      <c r="CD1151">
        <v>1011</v>
      </c>
      <c r="CE1151">
        <v>5.4943009919236099</v>
      </c>
      <c r="CF1151">
        <v>1.554980335572214E-3</v>
      </c>
      <c r="CG1151">
        <v>137870.25706219999</v>
      </c>
      <c r="CH1151">
        <v>120289.86910317068</v>
      </c>
      <c r="CI1151">
        <v>378709.89078905055</v>
      </c>
    </row>
    <row r="1152" spans="77:87" x14ac:dyDescent="0.25">
      <c r="BY1152" t="s">
        <v>4293</v>
      </c>
      <c r="BZ1152" t="s">
        <v>1163</v>
      </c>
      <c r="CA1152" t="s">
        <v>4294</v>
      </c>
      <c r="CB1152">
        <v>385015.48076227203</v>
      </c>
      <c r="CC1152">
        <v>5.1153217210021E-3</v>
      </c>
      <c r="CD1152">
        <v>1012</v>
      </c>
      <c r="CE1152">
        <v>29.912713568277098</v>
      </c>
      <c r="CF1152">
        <v>4.4630465870702405E-3</v>
      </c>
      <c r="CG1152">
        <v>0</v>
      </c>
      <c r="CH1152">
        <v>0</v>
      </c>
      <c r="CI1152">
        <v>335920.61674835184</v>
      </c>
    </row>
    <row r="1153" spans="77:87" x14ac:dyDescent="0.25">
      <c r="BY1153" t="s">
        <v>9676</v>
      </c>
      <c r="BZ1153" t="s">
        <v>9677</v>
      </c>
      <c r="CA1153" t="s">
        <v>9678</v>
      </c>
      <c r="CB1153">
        <v>383754.68688797503</v>
      </c>
      <c r="CC1153">
        <v>2.8154306384264201E-3</v>
      </c>
      <c r="CD1153">
        <v>1013</v>
      </c>
      <c r="CE1153">
        <v>6.0734310823091198</v>
      </c>
      <c r="CF1153">
        <v>2.4564238159981147E-3</v>
      </c>
      <c r="CG1153">
        <v>178.868834387861</v>
      </c>
      <c r="CH1153">
        <v>156.06055383972736</v>
      </c>
      <c r="CI1153">
        <v>334820.59174414194</v>
      </c>
    </row>
    <row r="1154" spans="77:87" x14ac:dyDescent="0.25">
      <c r="BY1154" t="s">
        <v>5137</v>
      </c>
      <c r="BZ1154" t="s">
        <v>5138</v>
      </c>
      <c r="CA1154" t="s">
        <v>5139</v>
      </c>
      <c r="CB1154">
        <v>381905.00203438703</v>
      </c>
      <c r="CC1154">
        <v>8.3071558744988701E-4</v>
      </c>
      <c r="CD1154">
        <v>1014</v>
      </c>
      <c r="CE1154">
        <v>9.49917092421469</v>
      </c>
      <c r="CF1154">
        <v>7.2478772003180248E-4</v>
      </c>
      <c r="CG1154">
        <v>135.73464454886201</v>
      </c>
      <c r="CH1154">
        <v>118.42657708385848</v>
      </c>
      <c r="CI1154">
        <v>333206.76760497439</v>
      </c>
    </row>
    <row r="1155" spans="77:87" x14ac:dyDescent="0.25">
      <c r="BY1155" t="s">
        <v>4969</v>
      </c>
      <c r="BZ1155" t="s">
        <v>2011</v>
      </c>
      <c r="CA1155" t="s">
        <v>2012</v>
      </c>
      <c r="CB1155">
        <v>380170.39658828499</v>
      </c>
      <c r="CC1155">
        <v>8.2729088950261702E-3</v>
      </c>
      <c r="CD1155">
        <v>1015</v>
      </c>
      <c r="CE1155">
        <v>-1.38385685538579</v>
      </c>
      <c r="CF1155">
        <v>7.2179971901858066E-3</v>
      </c>
      <c r="CG1155">
        <v>1798.44578863023</v>
      </c>
      <c r="CH1155">
        <v>1569.1187723388357</v>
      </c>
      <c r="CI1155">
        <v>331693.34863772657</v>
      </c>
    </row>
    <row r="1156" spans="77:87" x14ac:dyDescent="0.25">
      <c r="BY1156" t="s">
        <v>4114</v>
      </c>
      <c r="BZ1156" t="s">
        <v>3210</v>
      </c>
      <c r="CA1156" t="s">
        <v>3211</v>
      </c>
      <c r="CB1156">
        <v>377551.31738651899</v>
      </c>
      <c r="CC1156">
        <v>7.7155312517943704E-4</v>
      </c>
      <c r="CD1156">
        <v>1016</v>
      </c>
      <c r="CE1156">
        <v>11.089204683896901</v>
      </c>
      <c r="CF1156">
        <v>6.7316929997530668E-4</v>
      </c>
      <c r="CG1156">
        <v>640.04131418455495</v>
      </c>
      <c r="CH1156">
        <v>558.42708604762583</v>
      </c>
      <c r="CI1156">
        <v>329408.23870129458</v>
      </c>
    </row>
    <row r="1157" spans="77:87" x14ac:dyDescent="0.25">
      <c r="BY1157" t="s">
        <v>6842</v>
      </c>
      <c r="BZ1157" t="s">
        <v>1778</v>
      </c>
      <c r="CA1157" t="s">
        <v>1779</v>
      </c>
      <c r="CB1157">
        <v>377122.31589308602</v>
      </c>
      <c r="CC1157">
        <v>5.9532156117934301E-4</v>
      </c>
      <c r="CD1157">
        <v>1017</v>
      </c>
      <c r="CE1157">
        <v>7.9859138644844396</v>
      </c>
      <c r="CF1157">
        <v>5.1940972762712053E-4</v>
      </c>
      <c r="CG1157">
        <v>18788.287865804901</v>
      </c>
      <c r="CH1157">
        <v>16392.518126884665</v>
      </c>
      <c r="CI1157">
        <v>329033.94090429519</v>
      </c>
    </row>
    <row r="1158" spans="77:87" x14ac:dyDescent="0.25">
      <c r="BY1158" t="s">
        <v>5952</v>
      </c>
      <c r="BZ1158" t="s">
        <v>5953</v>
      </c>
      <c r="CA1158" t="s">
        <v>5954</v>
      </c>
      <c r="CB1158">
        <v>376326.15979921701</v>
      </c>
      <c r="CC1158">
        <v>1.3421773447217599E-2</v>
      </c>
      <c r="CD1158">
        <v>1018</v>
      </c>
      <c r="CE1158">
        <v>-0.426545943161665</v>
      </c>
      <c r="CF1158">
        <v>1.17103094278691E-2</v>
      </c>
      <c r="CG1158">
        <v>966.63350005788004</v>
      </c>
      <c r="CH1158">
        <v>843.37419593149991</v>
      </c>
      <c r="CI1158">
        <v>328339.30585857981</v>
      </c>
    </row>
    <row r="1159" spans="77:87" x14ac:dyDescent="0.25">
      <c r="BY1159" t="s">
        <v>5133</v>
      </c>
      <c r="BZ1159" t="s">
        <v>2276</v>
      </c>
      <c r="CA1159" t="s">
        <v>9679</v>
      </c>
      <c r="CB1159">
        <v>373968.14852773398</v>
      </c>
      <c r="CC1159">
        <v>4.78035553037072E-4</v>
      </c>
      <c r="CD1159">
        <v>1019</v>
      </c>
      <c r="CE1159">
        <v>-2.1828631530451101</v>
      </c>
      <c r="CF1159">
        <v>4.1707932752710298E-4</v>
      </c>
      <c r="CG1159">
        <v>32471.171502743498</v>
      </c>
      <c r="CH1159">
        <v>28330.642539742679</v>
      </c>
      <c r="CI1159">
        <v>326281.97403636866</v>
      </c>
    </row>
    <row r="1160" spans="77:87" x14ac:dyDescent="0.25">
      <c r="BY1160" t="s">
        <v>4884</v>
      </c>
      <c r="BZ1160" t="s">
        <v>4885</v>
      </c>
      <c r="CA1160" t="s">
        <v>4886</v>
      </c>
      <c r="CB1160">
        <v>370014.50661534403</v>
      </c>
      <c r="CC1160">
        <v>4.0288235877794401E-4</v>
      </c>
      <c r="CD1160">
        <v>1020</v>
      </c>
      <c r="CE1160">
        <v>1.6270308952982</v>
      </c>
      <c r="CF1160">
        <v>3.5150921768073342E-4</v>
      </c>
      <c r="CG1160">
        <v>49321.918573467003</v>
      </c>
      <c r="CH1160">
        <v>43032.683448489952</v>
      </c>
      <c r="CI1160">
        <v>322832.4768187952</v>
      </c>
    </row>
    <row r="1161" spans="77:87" x14ac:dyDescent="0.25">
      <c r="BY1161" t="s">
        <v>4420</v>
      </c>
      <c r="BZ1161" t="s">
        <v>4421</v>
      </c>
      <c r="CA1161" t="s">
        <v>3537</v>
      </c>
      <c r="CB1161">
        <v>365358.71941192198</v>
      </c>
      <c r="CC1161">
        <v>1.91171216189449E-2</v>
      </c>
      <c r="CD1161">
        <v>1021</v>
      </c>
      <c r="CE1161">
        <v>1.6748072802515299</v>
      </c>
      <c r="CF1161">
        <v>1.6679420972826767E-2</v>
      </c>
      <c r="CG1161">
        <v>5.1769165344102701</v>
      </c>
      <c r="CH1161">
        <v>4.516787199441481</v>
      </c>
      <c r="CI1161">
        <v>318770.36766483029</v>
      </c>
    </row>
    <row r="1162" spans="77:87" x14ac:dyDescent="0.25">
      <c r="BY1162" t="s">
        <v>5182</v>
      </c>
      <c r="BZ1162" t="s">
        <v>2522</v>
      </c>
      <c r="CA1162" t="s">
        <v>2523</v>
      </c>
      <c r="CB1162">
        <v>363440.20400650997</v>
      </c>
      <c r="CC1162">
        <v>2.13907262570376E-4</v>
      </c>
      <c r="CD1162">
        <v>1022</v>
      </c>
      <c r="CE1162">
        <v>3.6493658758632601</v>
      </c>
      <c r="CF1162">
        <v>1.8663109189097718E-4</v>
      </c>
      <c r="CG1162">
        <v>8287.3235033885103</v>
      </c>
      <c r="CH1162">
        <v>7230.5737341774311</v>
      </c>
      <c r="CI1162">
        <v>317096.48983282404</v>
      </c>
    </row>
    <row r="1163" spans="77:87" x14ac:dyDescent="0.25">
      <c r="BY1163" t="s">
        <v>9680</v>
      </c>
      <c r="BZ1163" t="s">
        <v>9681</v>
      </c>
      <c r="CA1163" t="s">
        <v>9682</v>
      </c>
      <c r="CB1163">
        <v>362897.82533005701</v>
      </c>
      <c r="CC1163">
        <v>1.36560762149875</v>
      </c>
      <c r="CD1163">
        <v>1023</v>
      </c>
      <c r="CE1163">
        <v>6.7788129147078502</v>
      </c>
      <c r="CF1163">
        <v>1.191473531250959</v>
      </c>
      <c r="CG1163">
        <v>12683.291534312601</v>
      </c>
      <c r="CH1163">
        <v>11065.994297606268</v>
      </c>
      <c r="CI1163">
        <v>316623.27203092026</v>
      </c>
    </row>
    <row r="1164" spans="77:87" x14ac:dyDescent="0.25">
      <c r="BY1164" t="s">
        <v>5497</v>
      </c>
      <c r="BZ1164" t="s">
        <v>5498</v>
      </c>
      <c r="CA1164" t="s">
        <v>5499</v>
      </c>
      <c r="CB1164">
        <v>361827.84881432803</v>
      </c>
      <c r="CC1164">
        <v>2.6802062875135399E-4</v>
      </c>
      <c r="CD1164">
        <v>1024</v>
      </c>
      <c r="CE1164">
        <v>-3.2960210379712001</v>
      </c>
      <c r="CF1164">
        <v>2.3384424629675394E-4</v>
      </c>
      <c r="CG1164">
        <v>37558.194630502599</v>
      </c>
      <c r="CH1164">
        <v>32768.999000388707</v>
      </c>
      <c r="CI1164">
        <v>315689.73250061797</v>
      </c>
    </row>
    <row r="1165" spans="77:87" x14ac:dyDescent="0.25">
      <c r="BY1165" t="s">
        <v>5482</v>
      </c>
      <c r="BZ1165" t="s">
        <v>5483</v>
      </c>
      <c r="CA1165" t="s">
        <v>5484</v>
      </c>
      <c r="CB1165">
        <v>361474.52744226402</v>
      </c>
      <c r="CC1165">
        <v>7.6169808362488598E-3</v>
      </c>
      <c r="CD1165">
        <v>1025</v>
      </c>
      <c r="CE1165">
        <v>-34.462795415131801</v>
      </c>
      <c r="CF1165">
        <v>6.6457091418954256E-3</v>
      </c>
      <c r="CG1165">
        <v>103.625805834559</v>
      </c>
      <c r="CH1165">
        <v>90.41206482937109</v>
      </c>
      <c r="CI1165">
        <v>315381.4645499913</v>
      </c>
    </row>
    <row r="1166" spans="77:87" x14ac:dyDescent="0.25">
      <c r="BY1166" t="s">
        <v>6396</v>
      </c>
      <c r="BZ1166" t="s">
        <v>2231</v>
      </c>
      <c r="CA1166" t="s">
        <v>2232</v>
      </c>
      <c r="CB1166">
        <v>359262.28988805902</v>
      </c>
      <c r="CC1166">
        <v>1.88424491250713E-3</v>
      </c>
      <c r="CD1166">
        <v>1026</v>
      </c>
      <c r="CE1166">
        <v>1.4644815791578101</v>
      </c>
      <c r="CF1166">
        <v>1.6439773067336966E-3</v>
      </c>
      <c r="CG1166">
        <v>986.72761133863401</v>
      </c>
      <c r="CH1166">
        <v>860.90602670639987</v>
      </c>
      <c r="CI1166">
        <v>313451.31825527322</v>
      </c>
    </row>
    <row r="1167" spans="77:87" x14ac:dyDescent="0.25">
      <c r="BY1167" t="s">
        <v>4356</v>
      </c>
      <c r="BZ1167" t="s">
        <v>4357</v>
      </c>
      <c r="CA1167" t="s">
        <v>4358</v>
      </c>
      <c r="CB1167">
        <v>359465.697143281</v>
      </c>
      <c r="CC1167">
        <v>2.65895083428371E-2</v>
      </c>
      <c r="CD1167">
        <v>1027</v>
      </c>
      <c r="CE1167">
        <v>8.4268070245630504</v>
      </c>
      <c r="CF1167">
        <v>2.3198973776008582E-2</v>
      </c>
      <c r="CG1167">
        <v>813.57929774084198</v>
      </c>
      <c r="CH1167">
        <v>709.83654716871661</v>
      </c>
      <c r="CI1167">
        <v>313628.7882377528</v>
      </c>
    </row>
    <row r="1168" spans="77:87" x14ac:dyDescent="0.25">
      <c r="BY1168" t="s">
        <v>4494</v>
      </c>
      <c r="BZ1168" t="s">
        <v>1724</v>
      </c>
      <c r="CA1168" t="s">
        <v>1725</v>
      </c>
      <c r="CB1168">
        <v>353021.57707974099</v>
      </c>
      <c r="CC1168">
        <v>6.2634744776578098E-3</v>
      </c>
      <c r="CD1168">
        <v>1028</v>
      </c>
      <c r="CE1168">
        <v>3.3223418644167402</v>
      </c>
      <c r="CF1168">
        <v>5.4647937931137543E-3</v>
      </c>
      <c r="CG1168">
        <v>95177.936382180895</v>
      </c>
      <c r="CH1168">
        <v>83041.417002343514</v>
      </c>
      <c r="CI1168">
        <v>308006.38369999506</v>
      </c>
    </row>
    <row r="1169" spans="77:87" x14ac:dyDescent="0.25">
      <c r="BY1169" t="s">
        <v>5729</v>
      </c>
      <c r="BZ1169" t="s">
        <v>2937</v>
      </c>
      <c r="CA1169" t="s">
        <v>2938</v>
      </c>
      <c r="CB1169">
        <v>352951.99234110402</v>
      </c>
      <c r="CC1169">
        <v>2.1221860204670501E-2</v>
      </c>
      <c r="CD1169">
        <v>1029</v>
      </c>
      <c r="CE1169">
        <v>-4.7348689470903702</v>
      </c>
      <c r="CF1169">
        <v>1.8515775922532157E-2</v>
      </c>
      <c r="CG1169">
        <v>7983.9149560945998</v>
      </c>
      <c r="CH1169">
        <v>6965.8540243831567</v>
      </c>
      <c r="CI1169">
        <v>307945.67198972061</v>
      </c>
    </row>
    <row r="1170" spans="77:87" x14ac:dyDescent="0.25">
      <c r="BY1170" t="s">
        <v>3855</v>
      </c>
      <c r="BZ1170" t="s">
        <v>2585</v>
      </c>
      <c r="CA1170" t="s">
        <v>2586</v>
      </c>
      <c r="CB1170">
        <v>352452.306543882</v>
      </c>
      <c r="CC1170">
        <v>7.5104900379714002E-3</v>
      </c>
      <c r="CD1170">
        <v>1030</v>
      </c>
      <c r="CE1170">
        <v>-41.536877752665497</v>
      </c>
      <c r="CF1170">
        <v>6.5527974112695184E-3</v>
      </c>
      <c r="CG1170">
        <v>0</v>
      </c>
      <c r="CH1170">
        <v>0</v>
      </c>
      <c r="CI1170">
        <v>307509.70312724559</v>
      </c>
    </row>
    <row r="1171" spans="77:87" x14ac:dyDescent="0.25">
      <c r="BY1171" t="s">
        <v>4694</v>
      </c>
      <c r="BZ1171" t="s">
        <v>964</v>
      </c>
      <c r="CA1171" t="s">
        <v>965</v>
      </c>
      <c r="CB1171">
        <v>350120.45001208701</v>
      </c>
      <c r="CC1171">
        <v>4.7569933053369401E-2</v>
      </c>
      <c r="CD1171">
        <v>1031</v>
      </c>
      <c r="CE1171">
        <v>-4.5596472549693399</v>
      </c>
      <c r="CF1171">
        <v>4.1504100610002079E-2</v>
      </c>
      <c r="CG1171">
        <v>47.437717938027497</v>
      </c>
      <c r="CH1171">
        <v>41.388744772877878</v>
      </c>
      <c r="CI1171">
        <v>305475.19094924588</v>
      </c>
    </row>
    <row r="1172" spans="77:87" x14ac:dyDescent="0.25">
      <c r="BY1172" t="s">
        <v>6218</v>
      </c>
      <c r="BZ1172" t="s">
        <v>2211</v>
      </c>
      <c r="CA1172" t="s">
        <v>2212</v>
      </c>
      <c r="CB1172">
        <v>349592.58545953699</v>
      </c>
      <c r="CC1172">
        <v>1.16530861819846E-3</v>
      </c>
      <c r="CD1172">
        <v>1032</v>
      </c>
      <c r="CE1172">
        <v>-2.04862369101745</v>
      </c>
      <c r="CF1172">
        <v>1.0167154550575019E-3</v>
      </c>
      <c r="CG1172">
        <v>3082.5990448807001</v>
      </c>
      <c r="CH1172">
        <v>2689.524510271784</v>
      </c>
      <c r="CI1172">
        <v>305014.63651724975</v>
      </c>
    </row>
    <row r="1173" spans="77:87" x14ac:dyDescent="0.25">
      <c r="BY1173" t="s">
        <v>4347</v>
      </c>
      <c r="BZ1173" t="s">
        <v>5325</v>
      </c>
      <c r="CA1173" t="s">
        <v>5326</v>
      </c>
      <c r="CB1173">
        <v>348463.38128492201</v>
      </c>
      <c r="CC1173">
        <v>3.5774206470812798E-5</v>
      </c>
      <c r="CD1173">
        <v>1033</v>
      </c>
      <c r="CE1173">
        <v>0</v>
      </c>
      <c r="CF1173">
        <v>3.1212494306893593E-5</v>
      </c>
      <c r="CG1173">
        <v>0</v>
      </c>
      <c r="CH1173">
        <v>0</v>
      </c>
      <c r="CI1173">
        <v>304029.42168375663</v>
      </c>
    </row>
    <row r="1174" spans="77:87" x14ac:dyDescent="0.25">
      <c r="BY1174" t="s">
        <v>3978</v>
      </c>
      <c r="BZ1174" t="s">
        <v>1008</v>
      </c>
      <c r="CA1174" t="s">
        <v>1009</v>
      </c>
      <c r="CB1174">
        <v>340327.368936871</v>
      </c>
      <c r="CC1174">
        <v>2.65387925681088E-4</v>
      </c>
      <c r="CD1174">
        <v>1034</v>
      </c>
      <c r="CE1174">
        <v>10.102776464326499</v>
      </c>
      <c r="CF1174">
        <v>2.3154724972578985E-4</v>
      </c>
      <c r="CG1174">
        <v>17.899181367259001</v>
      </c>
      <c r="CH1174">
        <v>15.616785154394345</v>
      </c>
      <c r="CI1174">
        <v>296930.86481425498</v>
      </c>
    </row>
    <row r="1175" spans="77:87" x14ac:dyDescent="0.25">
      <c r="BY1175" t="s">
        <v>5163</v>
      </c>
      <c r="BZ1175" t="s">
        <v>5163</v>
      </c>
      <c r="CA1175" t="s">
        <v>5164</v>
      </c>
      <c r="CB1175">
        <v>347617.61921694101</v>
      </c>
      <c r="CC1175">
        <v>1.4626096123930099E-3</v>
      </c>
      <c r="CD1175">
        <v>1035</v>
      </c>
      <c r="CE1175">
        <v>-0.87811274090923996</v>
      </c>
      <c r="CF1175">
        <v>1.2761064102783282E-3</v>
      </c>
      <c r="CG1175">
        <v>96948.215229730602</v>
      </c>
      <c r="CH1175">
        <v>84585.960512926773</v>
      </c>
      <c r="CI1175">
        <v>303291.50612011214</v>
      </c>
    </row>
    <row r="1176" spans="77:87" x14ac:dyDescent="0.25">
      <c r="BY1176" t="s">
        <v>4331</v>
      </c>
      <c r="BZ1176" t="s">
        <v>3058</v>
      </c>
      <c r="CA1176" t="s">
        <v>3059</v>
      </c>
      <c r="CB1176">
        <v>345814.49866859399</v>
      </c>
      <c r="CC1176">
        <v>3.46345237070836E-5</v>
      </c>
      <c r="CD1176">
        <v>1036</v>
      </c>
      <c r="CE1176">
        <v>1.20502691643002</v>
      </c>
      <c r="CF1176">
        <v>3.0218137051098556E-5</v>
      </c>
      <c r="CG1176">
        <v>46.944242391239598</v>
      </c>
      <c r="CH1176">
        <v>40.958194266963091</v>
      </c>
      <c r="CI1176">
        <v>301718.30868536705</v>
      </c>
    </row>
    <row r="1177" spans="77:87" x14ac:dyDescent="0.25">
      <c r="BY1177" t="s">
        <v>3965</v>
      </c>
      <c r="BZ1177" t="s">
        <v>3529</v>
      </c>
      <c r="CA1177" t="s">
        <v>3530</v>
      </c>
      <c r="CB1177">
        <v>345255.86162888998</v>
      </c>
      <c r="CC1177">
        <v>3.1212046351540401E-2</v>
      </c>
      <c r="CD1177">
        <v>1037</v>
      </c>
      <c r="CE1177">
        <v>4.6786671678298699</v>
      </c>
      <c r="CF1177">
        <v>2.7232073473070093E-2</v>
      </c>
      <c r="CG1177">
        <v>690.72937098704699</v>
      </c>
      <c r="CH1177">
        <v>602.65170597500503</v>
      </c>
      <c r="CI1177">
        <v>301230.90568914387</v>
      </c>
    </row>
    <row r="1178" spans="77:87" x14ac:dyDescent="0.25">
      <c r="BY1178" t="s">
        <v>4732</v>
      </c>
      <c r="BZ1178" t="s">
        <v>1651</v>
      </c>
      <c r="CA1178" t="s">
        <v>4733</v>
      </c>
      <c r="CB1178">
        <v>344216.64681153698</v>
      </c>
      <c r="CC1178">
        <v>1.48213983778776E-2</v>
      </c>
      <c r="CD1178">
        <v>1038</v>
      </c>
      <c r="CE1178">
        <v>-0.63794621472345103</v>
      </c>
      <c r="CF1178">
        <v>1.2931462585120922E-2</v>
      </c>
      <c r="CG1178">
        <v>2815.40883312805</v>
      </c>
      <c r="CH1178">
        <v>2456.404791180561</v>
      </c>
      <c r="CI1178">
        <v>300324.20531001082</v>
      </c>
    </row>
    <row r="1179" spans="77:87" x14ac:dyDescent="0.25">
      <c r="BY1179" t="s">
        <v>5701</v>
      </c>
      <c r="BZ1179" t="s">
        <v>1753</v>
      </c>
      <c r="CA1179" t="s">
        <v>1754</v>
      </c>
      <c r="CB1179">
        <v>341615.00195404701</v>
      </c>
      <c r="CC1179">
        <v>7.3006202252930304E-4</v>
      </c>
      <c r="CD1179">
        <v>1039</v>
      </c>
      <c r="CE1179">
        <v>5.8966621007020796</v>
      </c>
      <c r="CF1179">
        <v>6.3696889378850178E-4</v>
      </c>
      <c r="CG1179">
        <v>23.2889785186848</v>
      </c>
      <c r="CH1179">
        <v>20.319307711853238</v>
      </c>
      <c r="CI1179">
        <v>298054.30659487878</v>
      </c>
    </row>
    <row r="1180" spans="77:87" x14ac:dyDescent="0.25">
      <c r="BY1180" t="s">
        <v>568</v>
      </c>
      <c r="BZ1180" t="s">
        <v>568</v>
      </c>
      <c r="CA1180" t="s">
        <v>569</v>
      </c>
      <c r="CB1180">
        <v>341553.49278660002</v>
      </c>
      <c r="CC1180">
        <v>7590.0776174800003</v>
      </c>
      <c r="CD1180">
        <v>1040</v>
      </c>
      <c r="CE1180">
        <v>1.9306675781303999</v>
      </c>
      <c r="CF1180">
        <v>6622.2364601646586</v>
      </c>
      <c r="CG1180">
        <v>478.52199474000003</v>
      </c>
      <c r="CH1180">
        <v>417.50374110272389</v>
      </c>
      <c r="CI1180">
        <v>298000.64070740965</v>
      </c>
    </row>
    <row r="1181" spans="77:87" x14ac:dyDescent="0.25">
      <c r="BY1181" t="s">
        <v>4440</v>
      </c>
      <c r="BZ1181" t="s">
        <v>1638</v>
      </c>
      <c r="CA1181" t="s">
        <v>1639</v>
      </c>
      <c r="CB1181">
        <v>341334.52397970197</v>
      </c>
      <c r="CC1181">
        <v>2.1315710380188198E-2</v>
      </c>
      <c r="CD1181">
        <v>1041</v>
      </c>
      <c r="CE1181">
        <v>1.4955437135481799</v>
      </c>
      <c r="CF1181">
        <v>1.8597658886768891E-2</v>
      </c>
      <c r="CG1181">
        <v>621.23412048322405</v>
      </c>
      <c r="CH1181">
        <v>542.01807284392646</v>
      </c>
      <c r="CI1181">
        <v>297809.59348895442</v>
      </c>
    </row>
    <row r="1182" spans="77:87" x14ac:dyDescent="0.25">
      <c r="BY1182" t="s">
        <v>5693</v>
      </c>
      <c r="BZ1182" t="s">
        <v>2946</v>
      </c>
      <c r="CA1182" t="s">
        <v>5694</v>
      </c>
      <c r="CB1182">
        <v>338559.774326919</v>
      </c>
      <c r="CC1182">
        <v>2.4027579064612599E-4</v>
      </c>
      <c r="CD1182">
        <v>1042</v>
      </c>
      <c r="CE1182">
        <v>-12.7736304407643</v>
      </c>
      <c r="CF1182">
        <v>2.09637263477676E-4</v>
      </c>
      <c r="CG1182">
        <v>2968.1196046729001</v>
      </c>
      <c r="CH1182">
        <v>2589.642801402641</v>
      </c>
      <c r="CI1182">
        <v>295388.66326339642</v>
      </c>
    </row>
    <row r="1183" spans="77:87" x14ac:dyDescent="0.25">
      <c r="BY1183" t="s">
        <v>5215</v>
      </c>
      <c r="BZ1183" t="s">
        <v>5216</v>
      </c>
      <c r="CA1183" t="s">
        <v>3243</v>
      </c>
      <c r="CB1183">
        <v>338203.08547581697</v>
      </c>
      <c r="CC1183">
        <v>3.44885501759102E-5</v>
      </c>
      <c r="CD1183">
        <v>1043</v>
      </c>
      <c r="CE1183">
        <v>1.6967287032295501E-2</v>
      </c>
      <c r="CF1183">
        <v>3.0090777188779202E-5</v>
      </c>
      <c r="CG1183">
        <v>9.2750394735090502</v>
      </c>
      <c r="CH1183">
        <v>8.0923420900840206</v>
      </c>
      <c r="CI1183">
        <v>295077.45723445382</v>
      </c>
    </row>
    <row r="1184" spans="77:87" x14ac:dyDescent="0.25">
      <c r="BY1184" t="s">
        <v>5531</v>
      </c>
      <c r="BZ1184" t="s">
        <v>474</v>
      </c>
      <c r="CA1184" t="s">
        <v>475</v>
      </c>
      <c r="CB1184">
        <v>337391.83001958003</v>
      </c>
      <c r="CC1184">
        <v>2.1919915406072001E-5</v>
      </c>
      <c r="CD1184">
        <v>1044</v>
      </c>
      <c r="CE1184">
        <v>2.8159430928816298</v>
      </c>
      <c r="CF1184">
        <v>1.9124819312982146E-5</v>
      </c>
      <c r="CG1184">
        <v>1.7137397445768701</v>
      </c>
      <c r="CH1184">
        <v>1.4952139347868958</v>
      </c>
      <c r="CI1184">
        <v>294369.64820646343</v>
      </c>
    </row>
    <row r="1185" spans="77:87" x14ac:dyDescent="0.25">
      <c r="BY1185" t="s">
        <v>6313</v>
      </c>
      <c r="BZ1185" t="s">
        <v>249</v>
      </c>
      <c r="CA1185" t="s">
        <v>250</v>
      </c>
      <c r="CB1185">
        <v>336915.468649427</v>
      </c>
      <c r="CC1185">
        <v>5.06567298607437E-3</v>
      </c>
      <c r="CD1185">
        <v>1045</v>
      </c>
      <c r="CE1185">
        <v>-8.7225869295556606</v>
      </c>
      <c r="CF1185">
        <v>4.4197287609280848E-3</v>
      </c>
      <c r="CG1185">
        <v>1048.66050989377</v>
      </c>
      <c r="CH1185">
        <v>914.94161363517628</v>
      </c>
      <c r="CI1185">
        <v>293954.02958006412</v>
      </c>
    </row>
    <row r="1186" spans="77:87" x14ac:dyDescent="0.25">
      <c r="BY1186" t="s">
        <v>9683</v>
      </c>
      <c r="BZ1186" t="s">
        <v>9684</v>
      </c>
      <c r="CA1186" t="s">
        <v>9685</v>
      </c>
      <c r="CB1186">
        <v>333460.18061696499</v>
      </c>
      <c r="CC1186">
        <v>0.166726922496955</v>
      </c>
      <c r="CD1186">
        <v>1046</v>
      </c>
      <c r="CE1186">
        <v>1.0900723054593799</v>
      </c>
      <c r="CF1186">
        <v>0.14546690570167836</v>
      </c>
      <c r="CG1186">
        <v>81968.139820505996</v>
      </c>
      <c r="CH1186">
        <v>71516.054439434025</v>
      </c>
      <c r="CI1186">
        <v>290939.33914577344</v>
      </c>
    </row>
    <row r="1187" spans="77:87" x14ac:dyDescent="0.25">
      <c r="BY1187" t="s">
        <v>5580</v>
      </c>
      <c r="BZ1187" t="s">
        <v>534</v>
      </c>
      <c r="CA1187" t="s">
        <v>535</v>
      </c>
      <c r="CB1187">
        <v>331164.43288295501</v>
      </c>
      <c r="CC1187">
        <v>6.3622770493662106E-2</v>
      </c>
      <c r="CD1187">
        <v>1047</v>
      </c>
      <c r="CE1187">
        <v>-7.2899732450504997</v>
      </c>
      <c r="CF1187">
        <v>5.5509976536933306E-2</v>
      </c>
      <c r="CG1187">
        <v>443.611627061278</v>
      </c>
      <c r="CH1187">
        <v>387.04493404818641</v>
      </c>
      <c r="CI1187">
        <v>288936.33138831804</v>
      </c>
    </row>
    <row r="1188" spans="77:87" x14ac:dyDescent="0.25">
      <c r="BY1188" t="s">
        <v>4505</v>
      </c>
      <c r="BZ1188" t="s">
        <v>1589</v>
      </c>
      <c r="CA1188" t="s">
        <v>1590</v>
      </c>
      <c r="CB1188">
        <v>490966.80422595999</v>
      </c>
      <c r="CC1188">
        <v>4.2683318814662301E-2</v>
      </c>
      <c r="CD1188">
        <v>1048</v>
      </c>
      <c r="CE1188">
        <v>0.34572870093038299</v>
      </c>
      <c r="CF1188">
        <v>3.7240598099329468E-2</v>
      </c>
      <c r="CG1188">
        <v>68580.789520182705</v>
      </c>
      <c r="CH1188">
        <v>59835.778725306154</v>
      </c>
      <c r="CI1188">
        <v>428361.66315189115</v>
      </c>
    </row>
    <row r="1189" spans="77:87" x14ac:dyDescent="0.25">
      <c r="BY1189" t="s">
        <v>5289</v>
      </c>
      <c r="BZ1189" t="s">
        <v>1471</v>
      </c>
      <c r="CA1189" t="s">
        <v>1472</v>
      </c>
      <c r="CB1189">
        <v>329516.13425542501</v>
      </c>
      <c r="CC1189">
        <v>1.0544348679222699E-2</v>
      </c>
      <c r="CD1189">
        <v>1049</v>
      </c>
      <c r="CE1189">
        <v>-11.0502424824586</v>
      </c>
      <c r="CF1189">
        <v>9.1997966017402996E-3</v>
      </c>
      <c r="CG1189">
        <v>890.50249883379001</v>
      </c>
      <c r="CH1189">
        <v>776.95096319749848</v>
      </c>
      <c r="CI1189">
        <v>287498.21391197888</v>
      </c>
    </row>
    <row r="1190" spans="77:87" x14ac:dyDescent="0.25">
      <c r="BY1190" t="s">
        <v>5096</v>
      </c>
      <c r="BZ1190" t="s">
        <v>5097</v>
      </c>
      <c r="CA1190" t="s">
        <v>5098</v>
      </c>
      <c r="CB1190">
        <v>327807.69545589498</v>
      </c>
      <c r="CC1190">
        <v>0.34759268540632499</v>
      </c>
      <c r="CD1190">
        <v>1050</v>
      </c>
      <c r="CE1190">
        <v>12.191288844272</v>
      </c>
      <c r="CF1190">
        <v>0.303269751719423</v>
      </c>
      <c r="CG1190">
        <v>1782.80656793151</v>
      </c>
      <c r="CH1190">
        <v>1555.4737712282922</v>
      </c>
      <c r="CI1190">
        <v>286007.62497753213</v>
      </c>
    </row>
    <row r="1191" spans="77:87" x14ac:dyDescent="0.25">
      <c r="BY1191" t="s">
        <v>6772</v>
      </c>
      <c r="BZ1191" t="s">
        <v>1740</v>
      </c>
      <c r="CA1191" t="s">
        <v>1741</v>
      </c>
      <c r="CB1191">
        <v>325064.45284597803</v>
      </c>
      <c r="CC1191">
        <v>1.9271540237222499E-4</v>
      </c>
      <c r="CD1191">
        <v>1051</v>
      </c>
      <c r="CE1191">
        <v>0.26811674867718299</v>
      </c>
      <c r="CF1191">
        <v>1.6814149055413316E-4</v>
      </c>
      <c r="CG1191">
        <v>1101.8125601158699</v>
      </c>
      <c r="CH1191">
        <v>961.31603332525538</v>
      </c>
      <c r="CI1191">
        <v>283614.18420577614</v>
      </c>
    </row>
    <row r="1192" spans="77:87" x14ac:dyDescent="0.25">
      <c r="BY1192" t="s">
        <v>5568</v>
      </c>
      <c r="BZ1192" t="s">
        <v>3282</v>
      </c>
      <c r="CA1192" t="s">
        <v>5569</v>
      </c>
      <c r="CB1192">
        <v>326161.43571917003</v>
      </c>
      <c r="CC1192">
        <v>2.15886573814648E-3</v>
      </c>
      <c r="CD1192">
        <v>1052</v>
      </c>
      <c r="CE1192">
        <v>-6.5556096187397497</v>
      </c>
      <c r="CF1192">
        <v>1.8835801324124707E-3</v>
      </c>
      <c r="CG1192">
        <v>309.43648879787798</v>
      </c>
      <c r="CH1192">
        <v>269.97900436530551</v>
      </c>
      <c r="CI1192">
        <v>284571.28640487592</v>
      </c>
    </row>
    <row r="1193" spans="77:87" x14ac:dyDescent="0.25">
      <c r="BY1193" t="s">
        <v>4024</v>
      </c>
      <c r="BZ1193" t="s">
        <v>4024</v>
      </c>
      <c r="CA1193" t="s">
        <v>257</v>
      </c>
      <c r="CB1193">
        <v>325312.66023060703</v>
      </c>
      <c r="CC1193">
        <v>8.4520677993817402E-3</v>
      </c>
      <c r="CD1193">
        <v>1053</v>
      </c>
      <c r="CE1193">
        <v>-34.723074889425</v>
      </c>
      <c r="CF1193">
        <v>7.3743108260113802E-3</v>
      </c>
      <c r="CG1193">
        <v>297.25593068001302</v>
      </c>
      <c r="CH1193">
        <v>259.35163793528199</v>
      </c>
      <c r="CI1193">
        <v>283830.74167396151</v>
      </c>
    </row>
    <row r="1194" spans="77:87" x14ac:dyDescent="0.25">
      <c r="BY1194" t="s">
        <v>5131</v>
      </c>
      <c r="BZ1194" t="s">
        <v>983</v>
      </c>
      <c r="CA1194" t="s">
        <v>984</v>
      </c>
      <c r="CB1194">
        <v>324784.94160731998</v>
      </c>
      <c r="CC1194">
        <v>3.53269668469021E-3</v>
      </c>
      <c r="CD1194">
        <v>1054</v>
      </c>
      <c r="CE1194">
        <v>-29.7722593264889</v>
      </c>
      <c r="CF1194">
        <v>3.0822283996386241E-3</v>
      </c>
      <c r="CG1194">
        <v>6717.29448805839</v>
      </c>
      <c r="CH1194">
        <v>5860.7453987081153</v>
      </c>
      <c r="CI1194">
        <v>283370.3145632043</v>
      </c>
    </row>
    <row r="1195" spans="77:87" x14ac:dyDescent="0.25">
      <c r="BY1195" t="s">
        <v>5778</v>
      </c>
      <c r="BZ1195" t="s">
        <v>5778</v>
      </c>
      <c r="CA1195" t="s">
        <v>5779</v>
      </c>
      <c r="CB1195">
        <v>324490.66029862402</v>
      </c>
      <c r="CC1195">
        <v>2.0227901033797501E-3</v>
      </c>
      <c r="CD1195">
        <v>1055</v>
      </c>
      <c r="CE1195">
        <v>0</v>
      </c>
      <c r="CF1195">
        <v>1.7648560461373856E-3</v>
      </c>
      <c r="CG1195">
        <v>0</v>
      </c>
      <c r="CH1195">
        <v>0</v>
      </c>
      <c r="CI1195">
        <v>283113.55824130541</v>
      </c>
    </row>
    <row r="1196" spans="77:87" x14ac:dyDescent="0.25">
      <c r="BY1196" t="s">
        <v>4048</v>
      </c>
      <c r="BZ1196" t="s">
        <v>1156</v>
      </c>
      <c r="CA1196" t="s">
        <v>1157</v>
      </c>
      <c r="CB1196">
        <v>323937.01463385503</v>
      </c>
      <c r="CC1196">
        <v>2.1203153809785801E-3</v>
      </c>
      <c r="CD1196">
        <v>1056</v>
      </c>
      <c r="CE1196">
        <v>-12.0877697219236</v>
      </c>
      <c r="CF1196">
        <v>1.8499454854884784E-3</v>
      </c>
      <c r="CG1196">
        <v>425.67983405334599</v>
      </c>
      <c r="CH1196">
        <v>371.39969569386778</v>
      </c>
      <c r="CI1196">
        <v>282630.51014983375</v>
      </c>
    </row>
    <row r="1197" spans="77:87" x14ac:dyDescent="0.25">
      <c r="BY1197" t="s">
        <v>4435</v>
      </c>
      <c r="BZ1197" t="s">
        <v>2614</v>
      </c>
      <c r="CA1197" t="s">
        <v>2615</v>
      </c>
      <c r="CB1197">
        <v>322918.42431260698</v>
      </c>
      <c r="CC1197">
        <v>1.1116311104510501E-3</v>
      </c>
      <c r="CD1197">
        <v>1057</v>
      </c>
      <c r="CE1197">
        <v>11.7170620673506</v>
      </c>
      <c r="CF1197">
        <v>9.698825810329953E-4</v>
      </c>
      <c r="CG1197">
        <v>28118.345935758</v>
      </c>
      <c r="CH1197">
        <v>24532.863172105765</v>
      </c>
      <c r="CI1197">
        <v>281741.80435480934</v>
      </c>
    </row>
    <row r="1198" spans="77:87" x14ac:dyDescent="0.25">
      <c r="BY1198" t="s">
        <v>4887</v>
      </c>
      <c r="BZ1198" t="s">
        <v>4888</v>
      </c>
      <c r="CA1198" t="s">
        <v>4889</v>
      </c>
      <c r="CB1198">
        <v>322513.51149258402</v>
      </c>
      <c r="CC1198">
        <v>3.31449116932926E-3</v>
      </c>
      <c r="CD1198">
        <v>1058</v>
      </c>
      <c r="CE1198">
        <v>-8.4371172893746795</v>
      </c>
      <c r="CF1198">
        <v>2.89184714236341E-3</v>
      </c>
      <c r="CG1198">
        <v>185.467358261485</v>
      </c>
      <c r="CH1198">
        <v>161.81767354013007</v>
      </c>
      <c r="CI1198">
        <v>281388.52358811878</v>
      </c>
    </row>
    <row r="1199" spans="77:87" x14ac:dyDescent="0.25">
      <c r="BY1199" t="s">
        <v>2683</v>
      </c>
      <c r="BZ1199" t="s">
        <v>2683</v>
      </c>
      <c r="CA1199" t="s">
        <v>9686</v>
      </c>
      <c r="CB1199">
        <v>320776.14526860102</v>
      </c>
      <c r="CC1199">
        <v>6.0555353756064599E-3</v>
      </c>
      <c r="CD1199">
        <v>1059</v>
      </c>
      <c r="CE1199">
        <v>0</v>
      </c>
      <c r="CF1199">
        <v>5.2833698377213805E-3</v>
      </c>
      <c r="CG1199">
        <v>0</v>
      </c>
      <c r="CH1199">
        <v>0</v>
      </c>
      <c r="CI1199">
        <v>279872.69588082074</v>
      </c>
    </row>
    <row r="1200" spans="77:87" x14ac:dyDescent="0.25">
      <c r="BY1200" t="s">
        <v>80</v>
      </c>
      <c r="BZ1200" t="s">
        <v>80</v>
      </c>
      <c r="CA1200" t="s">
        <v>79</v>
      </c>
      <c r="CB1200">
        <v>319245.71462581499</v>
      </c>
      <c r="CC1200">
        <v>4.0117415541573997E-3</v>
      </c>
      <c r="CD1200">
        <v>1060</v>
      </c>
      <c r="CE1200">
        <v>-9.6639343258233104E-2</v>
      </c>
      <c r="CF1200">
        <v>3.5001883416205747E-3</v>
      </c>
      <c r="CG1200">
        <v>375.99178618544801</v>
      </c>
      <c r="CH1200">
        <v>328.04756956179693</v>
      </c>
      <c r="CI1200">
        <v>278537.41657101893</v>
      </c>
    </row>
    <row r="1201" spans="77:87" x14ac:dyDescent="0.25">
      <c r="BY1201" t="s">
        <v>4400</v>
      </c>
      <c r="BZ1201" t="s">
        <v>4401</v>
      </c>
      <c r="CA1201" t="s">
        <v>4402</v>
      </c>
      <c r="CB1201">
        <v>319042.31221654202</v>
      </c>
      <c r="CC1201">
        <v>6.8218793613838598E-3</v>
      </c>
      <c r="CD1201">
        <v>1061</v>
      </c>
      <c r="CE1201">
        <v>-4.4502524470227396</v>
      </c>
      <c r="CF1201">
        <v>5.9519942364963611E-3</v>
      </c>
      <c r="CG1201">
        <v>62973.042010955003</v>
      </c>
      <c r="CH1201">
        <v>54943.097531970117</v>
      </c>
      <c r="CI1201">
        <v>278359.95081656199</v>
      </c>
    </row>
    <row r="1202" spans="77:87" x14ac:dyDescent="0.25">
      <c r="BY1202" t="s">
        <v>4744</v>
      </c>
      <c r="BZ1202" t="s">
        <v>4745</v>
      </c>
      <c r="CA1202" t="s">
        <v>4746</v>
      </c>
      <c r="CB1202">
        <v>318899.39090922702</v>
      </c>
      <c r="CC1202">
        <v>1.04718019418385E-3</v>
      </c>
      <c r="CD1202">
        <v>1062</v>
      </c>
      <c r="CE1202">
        <v>-2.00322709442734</v>
      </c>
      <c r="CF1202">
        <v>9.13650058902691E-4</v>
      </c>
      <c r="CG1202">
        <v>125.369449933068</v>
      </c>
      <c r="CH1202">
        <v>109.38308989430281</v>
      </c>
      <c r="CI1202">
        <v>278235.25397682795</v>
      </c>
    </row>
    <row r="1203" spans="77:87" x14ac:dyDescent="0.25">
      <c r="BY1203" t="s">
        <v>5755</v>
      </c>
      <c r="BZ1203" t="s">
        <v>5756</v>
      </c>
      <c r="CA1203" t="s">
        <v>5757</v>
      </c>
      <c r="CB1203">
        <v>317860.607206357</v>
      </c>
      <c r="CC1203">
        <v>7.7508685317669301E-2</v>
      </c>
      <c r="CD1203">
        <v>1063</v>
      </c>
      <c r="CE1203">
        <v>20.464747721950701</v>
      </c>
      <c r="CF1203">
        <v>6.7625242818072057E-2</v>
      </c>
      <c r="CG1203">
        <v>11264.314181600201</v>
      </c>
      <c r="CH1203">
        <v>9827.9564230476371</v>
      </c>
      <c r="CI1203">
        <v>277328.92973904574</v>
      </c>
    </row>
    <row r="1204" spans="77:87" x14ac:dyDescent="0.25">
      <c r="BY1204" t="s">
        <v>5212</v>
      </c>
      <c r="BZ1204" t="s">
        <v>2390</v>
      </c>
      <c r="CA1204" t="s">
        <v>2391</v>
      </c>
      <c r="CB1204">
        <v>316983.13457049697</v>
      </c>
      <c r="CC1204">
        <v>6.3479741111319293E-2</v>
      </c>
      <c r="CD1204">
        <v>1064</v>
      </c>
      <c r="CE1204">
        <v>2.0306830539101202</v>
      </c>
      <c r="CF1204">
        <v>5.5385185403250554E-2</v>
      </c>
      <c r="CG1204">
        <v>0</v>
      </c>
      <c r="CH1204">
        <v>0</v>
      </c>
      <c r="CI1204">
        <v>276563.34714887477</v>
      </c>
    </row>
    <row r="1205" spans="77:87" x14ac:dyDescent="0.25">
      <c r="BY1205" t="s">
        <v>4204</v>
      </c>
      <c r="BZ1205" t="s">
        <v>1113</v>
      </c>
      <c r="CA1205" t="s">
        <v>1114</v>
      </c>
      <c r="CB1205">
        <v>316041.62447879999</v>
      </c>
      <c r="CC1205">
        <v>7.5181452096317099E-3</v>
      </c>
      <c r="CD1205">
        <v>1065</v>
      </c>
      <c r="CE1205">
        <v>-13.065570941753601</v>
      </c>
      <c r="CF1205">
        <v>6.5594764413707349E-3</v>
      </c>
      <c r="CG1205">
        <v>3287677.8850984601</v>
      </c>
      <c r="CH1205">
        <v>2868452.9272580165</v>
      </c>
      <c r="CI1205">
        <v>275741.89277501043</v>
      </c>
    </row>
    <row r="1206" spans="77:87" x14ac:dyDescent="0.25">
      <c r="BY1206" t="s">
        <v>5002</v>
      </c>
      <c r="BZ1206" t="s">
        <v>5002</v>
      </c>
      <c r="CA1206" t="s">
        <v>3294</v>
      </c>
      <c r="CB1206">
        <v>272702.902197416</v>
      </c>
      <c r="CC1206">
        <v>5.2946418420056702E-3</v>
      </c>
      <c r="CD1206">
        <v>1066</v>
      </c>
      <c r="CE1206">
        <v>9.7393442324340302</v>
      </c>
      <c r="CF1206">
        <v>4.6195008821641615E-3</v>
      </c>
      <c r="CG1206">
        <v>5749.4625976038596</v>
      </c>
      <c r="CH1206">
        <v>5016.325623933004</v>
      </c>
      <c r="CI1206">
        <v>237929.46432661481</v>
      </c>
    </row>
    <row r="1207" spans="77:87" x14ac:dyDescent="0.25">
      <c r="BY1207" t="s">
        <v>4625</v>
      </c>
      <c r="BZ1207" t="s">
        <v>1026</v>
      </c>
      <c r="CA1207" t="s">
        <v>1027</v>
      </c>
      <c r="CB1207">
        <v>312649.02179238299</v>
      </c>
      <c r="CC1207">
        <v>1.6336449383462001E-3</v>
      </c>
      <c r="CD1207">
        <v>1067</v>
      </c>
      <c r="CE1207">
        <v>-7.0165737304083997</v>
      </c>
      <c r="CF1207">
        <v>1.4253323376779235E-3</v>
      </c>
      <c r="CG1207">
        <v>26.1383190135391</v>
      </c>
      <c r="CH1207">
        <v>22.805317402846686</v>
      </c>
      <c r="CI1207">
        <v>272781.89442754921</v>
      </c>
    </row>
    <row r="1208" spans="77:87" x14ac:dyDescent="0.25">
      <c r="BY1208" t="s">
        <v>6958</v>
      </c>
      <c r="BZ1208" t="s">
        <v>654</v>
      </c>
      <c r="CA1208" t="s">
        <v>6959</v>
      </c>
      <c r="CB1208">
        <v>312361.76063351397</v>
      </c>
      <c r="CC1208">
        <v>1.09342150865424E-5</v>
      </c>
      <c r="CD1208">
        <v>1068</v>
      </c>
      <c r="CE1208">
        <v>1.3302222293072501</v>
      </c>
      <c r="CF1208">
        <v>9.5399495839970373E-6</v>
      </c>
      <c r="CG1208">
        <v>9.4843394761058306</v>
      </c>
      <c r="CH1208">
        <v>8.2749534121496762</v>
      </c>
      <c r="CI1208">
        <v>272531.26308809221</v>
      </c>
    </row>
    <row r="1209" spans="77:87" x14ac:dyDescent="0.25">
      <c r="BY1209" t="s">
        <v>3912</v>
      </c>
      <c r="BZ1209" t="s">
        <v>3913</v>
      </c>
      <c r="CA1209" t="s">
        <v>1374</v>
      </c>
      <c r="CB1209">
        <v>311793.21616619301</v>
      </c>
      <c r="CC1209">
        <v>1.64655710556624E-2</v>
      </c>
      <c r="CD1209">
        <v>1069</v>
      </c>
      <c r="CE1209">
        <v>-6.9272203936525303</v>
      </c>
      <c r="CF1209">
        <v>1.4365980228070672E-2</v>
      </c>
      <c r="CG1209">
        <v>5465.6413227593803</v>
      </c>
      <c r="CH1209">
        <v>4768.6955351290426</v>
      </c>
      <c r="CI1209">
        <v>272035.2159999772</v>
      </c>
    </row>
    <row r="1210" spans="77:87" x14ac:dyDescent="0.25">
      <c r="BY1210" t="s">
        <v>5153</v>
      </c>
      <c r="BZ1210" t="s">
        <v>5154</v>
      </c>
      <c r="CA1210" t="s">
        <v>5155</v>
      </c>
      <c r="CB1210">
        <v>310543.42185221298</v>
      </c>
      <c r="CC1210">
        <v>2.8092830120675298E-5</v>
      </c>
      <c r="CD1210">
        <v>1070</v>
      </c>
      <c r="CE1210">
        <v>-18.501889191626201</v>
      </c>
      <c r="CF1210">
        <v>2.4510600980667521E-5</v>
      </c>
      <c r="CG1210">
        <v>1.7343033045835801</v>
      </c>
      <c r="CH1210">
        <v>1.5131553530029103</v>
      </c>
      <c r="CI1210">
        <v>270944.78795815003</v>
      </c>
    </row>
    <row r="1211" spans="77:87" x14ac:dyDescent="0.25">
      <c r="BY1211" t="s">
        <v>4608</v>
      </c>
      <c r="BZ1211" t="s">
        <v>2650</v>
      </c>
      <c r="CA1211" t="s">
        <v>2651</v>
      </c>
      <c r="CB1211">
        <v>309562.35128223698</v>
      </c>
      <c r="CC1211">
        <v>2.01327337794532E-2</v>
      </c>
      <c r="CD1211">
        <v>1071</v>
      </c>
      <c r="CE1211">
        <v>40.0208448533796</v>
      </c>
      <c r="CF1211">
        <v>1.7565528364300014E-2</v>
      </c>
      <c r="CG1211">
        <v>37820.000602789398</v>
      </c>
      <c r="CH1211">
        <v>32997.42104592533</v>
      </c>
      <c r="CI1211">
        <v>270088.81762083393</v>
      </c>
    </row>
    <row r="1212" spans="77:87" x14ac:dyDescent="0.25">
      <c r="BY1212" t="s">
        <v>4396</v>
      </c>
      <c r="BZ1212" t="s">
        <v>538</v>
      </c>
      <c r="CA1212" t="s">
        <v>539</v>
      </c>
      <c r="CB1212">
        <v>308851.78180743603</v>
      </c>
      <c r="CC1212">
        <v>5.6998115222275702E-3</v>
      </c>
      <c r="CD1212">
        <v>1072</v>
      </c>
      <c r="CE1212">
        <v>-42.349964521351701</v>
      </c>
      <c r="CF1212">
        <v>4.9730057557822466E-3</v>
      </c>
      <c r="CG1212">
        <v>30.451510456700898</v>
      </c>
      <c r="CH1212">
        <v>26.568516552325153</v>
      </c>
      <c r="CI1212">
        <v>269468.85570204275</v>
      </c>
    </row>
    <row r="1213" spans="77:87" x14ac:dyDescent="0.25">
      <c r="BY1213" t="s">
        <v>6317</v>
      </c>
      <c r="BZ1213" t="s">
        <v>6318</v>
      </c>
      <c r="CA1213" t="s">
        <v>6319</v>
      </c>
      <c r="CB1213">
        <v>331966.450975788</v>
      </c>
      <c r="CC1213">
        <v>1.3632921826282501E-3</v>
      </c>
      <c r="CD1213">
        <v>1073</v>
      </c>
      <c r="CE1213">
        <v>7.6459574254339397</v>
      </c>
      <c r="CF1213">
        <v>1.189453343252592E-3</v>
      </c>
      <c r="CG1213">
        <v>46921.686281476497</v>
      </c>
      <c r="CH1213">
        <v>40938.514376980325</v>
      </c>
      <c r="CI1213">
        <v>289636.08094606153</v>
      </c>
    </row>
    <row r="1214" spans="77:87" x14ac:dyDescent="0.25">
      <c r="BY1214" t="s">
        <v>3031</v>
      </c>
      <c r="BZ1214" t="s">
        <v>5455</v>
      </c>
      <c r="CA1214" t="s">
        <v>5456</v>
      </c>
      <c r="CB1214">
        <v>308218.23909917101</v>
      </c>
      <c r="CC1214">
        <v>7.4562500407741603E-3</v>
      </c>
      <c r="CD1214">
        <v>1074</v>
      </c>
      <c r="CE1214">
        <v>63.970620054582</v>
      </c>
      <c r="CF1214">
        <v>6.5054737730748874E-3</v>
      </c>
      <c r="CG1214">
        <v>0.29825000163096599</v>
      </c>
      <c r="CH1214">
        <v>0.26021895092299513</v>
      </c>
      <c r="CI1214">
        <v>268916.09855867946</v>
      </c>
    </row>
    <row r="1215" spans="77:87" x14ac:dyDescent="0.25">
      <c r="BY1215" t="s">
        <v>5410</v>
      </c>
      <c r="BZ1215" t="s">
        <v>5410</v>
      </c>
      <c r="CA1215" t="s">
        <v>5411</v>
      </c>
      <c r="CB1215">
        <v>313253.18495936098</v>
      </c>
      <c r="CC1215">
        <v>1.19368128447603E-2</v>
      </c>
      <c r="CD1215">
        <v>1075</v>
      </c>
      <c r="CE1215">
        <v>-2.47713454743349</v>
      </c>
      <c r="CF1215">
        <v>1.041470209167354E-2</v>
      </c>
      <c r="CG1215">
        <v>327479.88724723598</v>
      </c>
      <c r="CH1215">
        <v>285721.61690479208</v>
      </c>
      <c r="CI1215">
        <v>273309.01833245315</v>
      </c>
    </row>
    <row r="1216" spans="77:87" x14ac:dyDescent="0.25">
      <c r="BY1216" t="s">
        <v>5269</v>
      </c>
      <c r="BZ1216" t="s">
        <v>2949</v>
      </c>
      <c r="CA1216" t="s">
        <v>5270</v>
      </c>
      <c r="CB1216">
        <v>307697.81385917403</v>
      </c>
      <c r="CC1216">
        <v>3.30193748873018</v>
      </c>
      <c r="CD1216">
        <v>1076</v>
      </c>
      <c r="CE1216">
        <v>-34.038243829822797</v>
      </c>
      <c r="CF1216">
        <v>2.880894231792241</v>
      </c>
      <c r="CG1216">
        <v>4601.6186258858297</v>
      </c>
      <c r="CH1216">
        <v>4014.8478284246262</v>
      </c>
      <c r="CI1216">
        <v>268462.03482273547</v>
      </c>
    </row>
    <row r="1217" spans="77:87" x14ac:dyDescent="0.25">
      <c r="BY1217" t="s">
        <v>4695</v>
      </c>
      <c r="BZ1217" t="s">
        <v>2278</v>
      </c>
      <c r="CA1217" t="s">
        <v>2279</v>
      </c>
      <c r="CB1217">
        <v>307027.661850526</v>
      </c>
      <c r="CC1217">
        <v>5.9179367085302902E-4</v>
      </c>
      <c r="CD1217">
        <v>1077</v>
      </c>
      <c r="CE1217">
        <v>-6.14723084268525</v>
      </c>
      <c r="CF1217">
        <v>5.1633169270787617E-4</v>
      </c>
      <c r="CG1217">
        <v>807.63505291014098</v>
      </c>
      <c r="CH1217">
        <v>704.65027677335763</v>
      </c>
      <c r="CI1217">
        <v>267877.33657731814</v>
      </c>
    </row>
    <row r="1218" spans="77:87" x14ac:dyDescent="0.25">
      <c r="BY1218" t="s">
        <v>6118</v>
      </c>
      <c r="BZ1218" t="s">
        <v>2099</v>
      </c>
      <c r="CA1218" t="s">
        <v>2100</v>
      </c>
      <c r="CB1218">
        <v>305518.29338564997</v>
      </c>
      <c r="CC1218">
        <v>8.48664354194263E-3</v>
      </c>
      <c r="CD1218">
        <v>1078</v>
      </c>
      <c r="CE1218">
        <v>-3.4929523415483001</v>
      </c>
      <c r="CF1218">
        <v>7.404477677335361E-3</v>
      </c>
      <c r="CG1218">
        <v>74.678495583615501</v>
      </c>
      <c r="CH1218">
        <v>65.155941897766382</v>
      </c>
      <c r="CI1218">
        <v>266560.43372287235</v>
      </c>
    </row>
    <row r="1219" spans="77:87" x14ac:dyDescent="0.25">
      <c r="BY1219" t="s">
        <v>4238</v>
      </c>
      <c r="BZ1219" t="s">
        <v>426</v>
      </c>
      <c r="CA1219" t="s">
        <v>427</v>
      </c>
      <c r="CB1219">
        <v>305289.076366889</v>
      </c>
      <c r="CC1219">
        <v>2.077168942003E-4</v>
      </c>
      <c r="CD1219">
        <v>1079</v>
      </c>
      <c r="CE1219">
        <v>51.157030319530897</v>
      </c>
      <c r="CF1219">
        <v>1.8123008215324303E-4</v>
      </c>
      <c r="CG1219">
        <v>99.419821922852805</v>
      </c>
      <c r="CH1219">
        <v>86.742402750182194</v>
      </c>
      <c r="CI1219">
        <v>266360.44508304162</v>
      </c>
    </row>
    <row r="1220" spans="77:87" x14ac:dyDescent="0.25">
      <c r="BY1220" t="s">
        <v>4185</v>
      </c>
      <c r="BZ1220" t="s">
        <v>4185</v>
      </c>
      <c r="CA1220" t="s">
        <v>4186</v>
      </c>
      <c r="CB1220">
        <v>303634.34225849301</v>
      </c>
      <c r="CC1220">
        <v>6.8167437876378106E-2</v>
      </c>
      <c r="CD1220">
        <v>1080</v>
      </c>
      <c r="CE1220">
        <v>-1.12204289087409</v>
      </c>
      <c r="CF1220">
        <v>5.9475135203009656E-2</v>
      </c>
      <c r="CG1220">
        <v>63340.135450382499</v>
      </c>
      <c r="CH1220">
        <v>55263.381418562451</v>
      </c>
      <c r="CI1220">
        <v>264916.71273974364</v>
      </c>
    </row>
    <row r="1221" spans="77:87" x14ac:dyDescent="0.25">
      <c r="BY1221" t="s">
        <v>5374</v>
      </c>
      <c r="BZ1221" t="s">
        <v>1732</v>
      </c>
      <c r="CA1221" t="s">
        <v>1733</v>
      </c>
      <c r="CB1221">
        <v>303928.77354220499</v>
      </c>
      <c r="CC1221">
        <v>5.4254929559225502E-4</v>
      </c>
      <c r="CD1221">
        <v>1081</v>
      </c>
      <c r="CE1221">
        <v>-2.2568318582866098</v>
      </c>
      <c r="CF1221">
        <v>4.7336666471410442E-4</v>
      </c>
      <c r="CG1221">
        <v>72367.922917473203</v>
      </c>
      <c r="CH1221">
        <v>63139.999594574554</v>
      </c>
      <c r="CI1221">
        <v>265173.59991274436</v>
      </c>
    </row>
    <row r="1222" spans="77:87" x14ac:dyDescent="0.25">
      <c r="BY1222" t="s">
        <v>4229</v>
      </c>
      <c r="BZ1222" t="s">
        <v>525</v>
      </c>
      <c r="CA1222" t="s">
        <v>526</v>
      </c>
      <c r="CB1222">
        <v>303140.11604179803</v>
      </c>
      <c r="CC1222">
        <v>0.236104380946458</v>
      </c>
      <c r="CD1222">
        <v>1082</v>
      </c>
      <c r="CE1222">
        <v>-3.8158925194511601</v>
      </c>
      <c r="CF1222">
        <v>0.20599776691445146</v>
      </c>
      <c r="CG1222">
        <v>39251.373031976902</v>
      </c>
      <c r="CH1222">
        <v>34246.273451177418</v>
      </c>
      <c r="CI1222">
        <v>264485.50728484435</v>
      </c>
    </row>
    <row r="1223" spans="77:87" x14ac:dyDescent="0.25">
      <c r="BY1223" t="s">
        <v>4472</v>
      </c>
      <c r="BZ1223" t="s">
        <v>4473</v>
      </c>
      <c r="CA1223" t="s">
        <v>3240</v>
      </c>
      <c r="CB1223">
        <v>303121.193009815</v>
      </c>
      <c r="CC1223">
        <v>2.5308873201567699E-3</v>
      </c>
      <c r="CD1223">
        <v>1083</v>
      </c>
      <c r="CE1223">
        <v>2.1234404159554998</v>
      </c>
      <c r="CF1223">
        <v>2.2081637544143005E-3</v>
      </c>
      <c r="CG1223">
        <v>168891.59093350501</v>
      </c>
      <c r="CH1223">
        <v>147355.54860721013</v>
      </c>
      <c r="CI1223">
        <v>264468.9972043616</v>
      </c>
    </row>
    <row r="1224" spans="77:87" x14ac:dyDescent="0.25">
      <c r="BY1224" t="s">
        <v>5140</v>
      </c>
      <c r="BZ1224" t="s">
        <v>2093</v>
      </c>
      <c r="CA1224" t="s">
        <v>2094</v>
      </c>
      <c r="CB1224">
        <v>301874.65712042002</v>
      </c>
      <c r="CC1224">
        <v>5.0312442853403397E-3</v>
      </c>
      <c r="CD1224">
        <v>1084</v>
      </c>
      <c r="CE1224">
        <v>-10.4277122036127</v>
      </c>
      <c r="CF1224">
        <v>4.3896902015394534E-3</v>
      </c>
      <c r="CG1224">
        <v>1075.68002820576</v>
      </c>
      <c r="CH1224">
        <v>938.51576508913115</v>
      </c>
      <c r="CI1224">
        <v>263381.4120923669</v>
      </c>
    </row>
    <row r="1225" spans="77:87" x14ac:dyDescent="0.25">
      <c r="BY1225" t="s">
        <v>7439</v>
      </c>
      <c r="BZ1225" t="s">
        <v>7440</v>
      </c>
      <c r="CA1225" t="s">
        <v>7441</v>
      </c>
      <c r="CB1225">
        <v>301526.04717623</v>
      </c>
      <c r="CC1225">
        <v>0.91728511507870603</v>
      </c>
      <c r="CD1225">
        <v>1085</v>
      </c>
      <c r="CE1225">
        <v>64.7600134778707</v>
      </c>
      <c r="CF1225">
        <v>0.80031842091456029</v>
      </c>
      <c r="CG1225">
        <v>63091.5673709814</v>
      </c>
      <c r="CH1225">
        <v>55046.509249238108</v>
      </c>
      <c r="CI1225">
        <v>263077.25479660032</v>
      </c>
    </row>
    <row r="1226" spans="77:87" x14ac:dyDescent="0.25">
      <c r="BY1226" t="s">
        <v>4580</v>
      </c>
      <c r="BZ1226" t="s">
        <v>888</v>
      </c>
      <c r="CA1226" t="s">
        <v>889</v>
      </c>
      <c r="CB1226">
        <v>300893.22177786002</v>
      </c>
      <c r="CC1226">
        <v>1.8074819641128899E-2</v>
      </c>
      <c r="CD1226">
        <v>1086</v>
      </c>
      <c r="CE1226">
        <v>1.22442984518297</v>
      </c>
      <c r="CF1226">
        <v>1.5770027089409996E-2</v>
      </c>
      <c r="CG1226">
        <v>1160.30111027813</v>
      </c>
      <c r="CH1226">
        <v>1012.346474502125</v>
      </c>
      <c r="CI1226">
        <v>262525.12349607813</v>
      </c>
    </row>
    <row r="1227" spans="77:87" x14ac:dyDescent="0.25">
      <c r="BY1227" t="s">
        <v>5388</v>
      </c>
      <c r="BZ1227" t="s">
        <v>2551</v>
      </c>
      <c r="CA1227" t="s">
        <v>2552</v>
      </c>
      <c r="CB1227">
        <v>311282.95048159</v>
      </c>
      <c r="CC1227">
        <v>1.1237398415072199E-3</v>
      </c>
      <c r="CD1227">
        <v>1087</v>
      </c>
      <c r="CE1227">
        <v>0.16045886563764999</v>
      </c>
      <c r="CF1227">
        <v>9.8044727935726883E-4</v>
      </c>
      <c r="CG1227">
        <v>633.33918430933898</v>
      </c>
      <c r="CH1227">
        <v>552.57957156131818</v>
      </c>
      <c r="CI1227">
        <v>271590.01633388066</v>
      </c>
    </row>
    <row r="1228" spans="77:87" x14ac:dyDescent="0.25">
      <c r="BY1228" t="s">
        <v>3996</v>
      </c>
      <c r="BZ1228" t="s">
        <v>1591</v>
      </c>
      <c r="CA1228" t="s">
        <v>1592</v>
      </c>
      <c r="CB1228">
        <v>298335.23641693703</v>
      </c>
      <c r="CC1228">
        <v>1.4995862222083199E-3</v>
      </c>
      <c r="CD1228">
        <v>1088</v>
      </c>
      <c r="CE1228">
        <v>-1.7758674493364901</v>
      </c>
      <c r="CF1228">
        <v>1.3083679846696489E-3</v>
      </c>
      <c r="CG1228">
        <v>234.23536790893999</v>
      </c>
      <c r="CH1228">
        <v>204.36707920539951</v>
      </c>
      <c r="CI1228">
        <v>260293.31708046785</v>
      </c>
    </row>
    <row r="1229" spans="77:87" x14ac:dyDescent="0.25">
      <c r="BY1229" t="s">
        <v>5978</v>
      </c>
      <c r="BZ1229" t="s">
        <v>3131</v>
      </c>
      <c r="CA1229" t="s">
        <v>5979</v>
      </c>
      <c r="CB1229">
        <v>298683.34448482201</v>
      </c>
      <c r="CC1229">
        <v>4.8069287650211499E-7</v>
      </c>
      <c r="CD1229">
        <v>1089</v>
      </c>
      <c r="CE1229">
        <v>-9.8441485101492199E-2</v>
      </c>
      <c r="CF1229">
        <v>4.1939780504782453E-7</v>
      </c>
      <c r="CG1229">
        <v>481.19363926759701</v>
      </c>
      <c r="CH1229">
        <v>419.83471355002882</v>
      </c>
      <c r="CI1229">
        <v>260597.03649618453</v>
      </c>
    </row>
    <row r="1230" spans="77:87" x14ac:dyDescent="0.25">
      <c r="BY1230" t="s">
        <v>3878</v>
      </c>
      <c r="BZ1230" t="s">
        <v>3879</v>
      </c>
      <c r="CA1230" t="s">
        <v>560</v>
      </c>
      <c r="CB1230">
        <v>294077.89983723097</v>
      </c>
      <c r="CC1230">
        <v>6.5208387782226596E-2</v>
      </c>
      <c r="CD1230">
        <v>1090</v>
      </c>
      <c r="CE1230">
        <v>6.1726982277756797</v>
      </c>
      <c r="CF1230">
        <v>5.6893405422563784E-2</v>
      </c>
      <c r="CG1230">
        <v>85.317614799786597</v>
      </c>
      <c r="CH1230">
        <v>74.438424466206641</v>
      </c>
      <c r="CI1230">
        <v>256578.85051738643</v>
      </c>
    </row>
    <row r="1231" spans="77:87" x14ac:dyDescent="0.25">
      <c r="BY1231" t="s">
        <v>4688</v>
      </c>
      <c r="BZ1231" t="s">
        <v>2288</v>
      </c>
      <c r="CA1231" t="s">
        <v>2289</v>
      </c>
      <c r="CB1231">
        <v>293722.024276832</v>
      </c>
      <c r="CC1231">
        <v>8.3488267053565197E-4</v>
      </c>
      <c r="CD1231">
        <v>1091</v>
      </c>
      <c r="CE1231">
        <v>-4.0224613093245196</v>
      </c>
      <c r="CF1231">
        <v>7.2842344168496916E-4</v>
      </c>
      <c r="CG1231">
        <v>22274.166624855599</v>
      </c>
      <c r="CH1231">
        <v>19433.89854185377</v>
      </c>
      <c r="CI1231">
        <v>256268.35407319618</v>
      </c>
    </row>
    <row r="1232" spans="77:87" x14ac:dyDescent="0.25">
      <c r="BY1232" t="s">
        <v>5709</v>
      </c>
      <c r="BZ1232" t="s">
        <v>5710</v>
      </c>
      <c r="CA1232" t="s">
        <v>5711</v>
      </c>
      <c r="CB1232">
        <v>293415.20122282603</v>
      </c>
      <c r="CC1232">
        <v>0.598114429268227</v>
      </c>
      <c r="CD1232">
        <v>1092</v>
      </c>
      <c r="CE1232">
        <v>-0.45098032008823502</v>
      </c>
      <c r="CF1232">
        <v>0.52184646593451856</v>
      </c>
      <c r="CG1232">
        <v>0</v>
      </c>
      <c r="CH1232">
        <v>0</v>
      </c>
      <c r="CI1232">
        <v>256000.6552540987</v>
      </c>
    </row>
    <row r="1233" spans="77:87" x14ac:dyDescent="0.25">
      <c r="BY1233" t="s">
        <v>5717</v>
      </c>
      <c r="BZ1233" t="s">
        <v>3341</v>
      </c>
      <c r="CA1233" t="s">
        <v>3342</v>
      </c>
      <c r="CB1233">
        <v>293403.038819318</v>
      </c>
      <c r="CC1233">
        <v>1.1482075282737299E-3</v>
      </c>
      <c r="CD1233">
        <v>1093</v>
      </c>
      <c r="CE1233">
        <v>-2.0177434742263598</v>
      </c>
      <c r="CF1233">
        <v>1.0017949935134339E-3</v>
      </c>
      <c r="CG1233">
        <v>1522.2756304817301</v>
      </c>
      <c r="CH1233">
        <v>1328.1641757364835</v>
      </c>
      <c r="CI1233">
        <v>255990.0437273116</v>
      </c>
    </row>
    <row r="1234" spans="77:87" x14ac:dyDescent="0.25">
      <c r="BY1234" t="s">
        <v>4478</v>
      </c>
      <c r="BZ1234" t="s">
        <v>1634</v>
      </c>
      <c r="CA1234" t="s">
        <v>1635</v>
      </c>
      <c r="CB1234">
        <v>291234.29872807802</v>
      </c>
      <c r="CC1234">
        <v>0.70083367855051804</v>
      </c>
      <c r="CD1234">
        <v>1094</v>
      </c>
      <c r="CE1234">
        <v>4.9950583659033096</v>
      </c>
      <c r="CF1234">
        <v>0.61146757286382758</v>
      </c>
      <c r="CG1234">
        <v>326471.34985517198</v>
      </c>
      <c r="CH1234">
        <v>284841.6821497397</v>
      </c>
      <c r="CI1234">
        <v>254097.84836006601</v>
      </c>
    </row>
    <row r="1235" spans="77:87" x14ac:dyDescent="0.25">
      <c r="BY1235" t="s">
        <v>4774</v>
      </c>
      <c r="BZ1235" t="s">
        <v>3236</v>
      </c>
      <c r="CA1235" t="s">
        <v>3237</v>
      </c>
      <c r="CB1235">
        <v>301003.799814837</v>
      </c>
      <c r="CC1235">
        <v>1.4403193430271599E-2</v>
      </c>
      <c r="CD1235">
        <v>1095</v>
      </c>
      <c r="CE1235">
        <v>7.2100843378296897</v>
      </c>
      <c r="CF1235">
        <v>1.2566584623203952E-2</v>
      </c>
      <c r="CG1235">
        <v>65943.251143744696</v>
      </c>
      <c r="CH1235">
        <v>57534.563417401259</v>
      </c>
      <c r="CI1235">
        <v>262621.60128524801</v>
      </c>
    </row>
    <row r="1236" spans="77:87" x14ac:dyDescent="0.25">
      <c r="BY1236" t="s">
        <v>4629</v>
      </c>
      <c r="BZ1236" t="s">
        <v>679</v>
      </c>
      <c r="CA1236" t="s">
        <v>680</v>
      </c>
      <c r="CB1236">
        <v>290341.66471951699</v>
      </c>
      <c r="CC1236">
        <v>9.2349620132546207E-3</v>
      </c>
      <c r="CD1236">
        <v>1096</v>
      </c>
      <c r="CE1236">
        <v>-14.780162672243501</v>
      </c>
      <c r="CF1236">
        <v>8.0573750670964745E-3</v>
      </c>
      <c r="CG1236">
        <v>4.0424136728370303</v>
      </c>
      <c r="CH1236">
        <v>3.526949335758891</v>
      </c>
      <c r="CI1236">
        <v>253319.03768447263</v>
      </c>
    </row>
    <row r="1237" spans="77:87" x14ac:dyDescent="0.25">
      <c r="BY1237" t="s">
        <v>5383</v>
      </c>
      <c r="BZ1237" t="s">
        <v>2822</v>
      </c>
      <c r="CA1237" t="s">
        <v>2823</v>
      </c>
      <c r="CB1237">
        <v>287404.59040236898</v>
      </c>
      <c r="CC1237">
        <v>1.85128163898666E-6</v>
      </c>
      <c r="CD1237">
        <v>1097</v>
      </c>
      <c r="CE1237">
        <v>2.4447010184655702</v>
      </c>
      <c r="CF1237">
        <v>1.6152173120729159E-6</v>
      </c>
      <c r="CG1237">
        <v>48629.850384311801</v>
      </c>
      <c r="CH1237">
        <v>42428.863642406686</v>
      </c>
      <c r="CI1237">
        <v>250756.48146180142</v>
      </c>
    </row>
    <row r="1238" spans="77:87" x14ac:dyDescent="0.25">
      <c r="BY1238" t="s">
        <v>2243</v>
      </c>
      <c r="BZ1238" t="s">
        <v>2243</v>
      </c>
      <c r="CA1238" t="s">
        <v>5535</v>
      </c>
      <c r="CB1238">
        <v>287128.47225502302</v>
      </c>
      <c r="CC1238">
        <v>8.0132645807811495E-5</v>
      </c>
      <c r="CD1238">
        <v>1098</v>
      </c>
      <c r="CE1238">
        <v>-15.1345065378784</v>
      </c>
      <c r="CF1238">
        <v>6.9914611610274248E-5</v>
      </c>
      <c r="CG1238">
        <v>10283.6561834443</v>
      </c>
      <c r="CH1238">
        <v>8972.3460488685887</v>
      </c>
      <c r="CI1238">
        <v>250515.57224389614</v>
      </c>
    </row>
    <row r="1239" spans="77:87" x14ac:dyDescent="0.25">
      <c r="BY1239" t="s">
        <v>5699</v>
      </c>
      <c r="BZ1239" t="s">
        <v>1523</v>
      </c>
      <c r="CA1239" t="s">
        <v>1524</v>
      </c>
      <c r="CB1239">
        <v>286090.02720524202</v>
      </c>
      <c r="CC1239">
        <v>8.5286669111364502E-4</v>
      </c>
      <c r="CD1239">
        <v>1099</v>
      </c>
      <c r="CE1239">
        <v>1.4382341015857101</v>
      </c>
      <c r="CF1239">
        <v>7.4411424786298007E-4</v>
      </c>
      <c r="CG1239">
        <v>2546.69542573126</v>
      </c>
      <c r="CH1239">
        <v>2221.956105214565</v>
      </c>
      <c r="CI1239">
        <v>249609.54347619292</v>
      </c>
    </row>
    <row r="1240" spans="77:87" x14ac:dyDescent="0.25">
      <c r="BY1240" t="s">
        <v>4821</v>
      </c>
      <c r="BZ1240" t="s">
        <v>512</v>
      </c>
      <c r="CA1240" t="s">
        <v>513</v>
      </c>
      <c r="CB1240">
        <v>284663.44596581202</v>
      </c>
      <c r="CC1240">
        <v>4.86950320408973E-4</v>
      </c>
      <c r="CD1240">
        <v>1100</v>
      </c>
      <c r="CE1240">
        <v>-11.9832010096092</v>
      </c>
      <c r="CF1240">
        <v>4.248573372523434E-4</v>
      </c>
      <c r="CG1240">
        <v>4.61059743922445</v>
      </c>
      <c r="CH1240">
        <v>4.0226817173591858</v>
      </c>
      <c r="CI1240">
        <v>248364.87131692757</v>
      </c>
    </row>
    <row r="1241" spans="77:87" x14ac:dyDescent="0.25">
      <c r="BY1241" t="s">
        <v>4768</v>
      </c>
      <c r="BZ1241" t="s">
        <v>1150</v>
      </c>
      <c r="CA1241" t="s">
        <v>1151</v>
      </c>
      <c r="CB1241">
        <v>283352.44507854199</v>
      </c>
      <c r="CC1241">
        <v>8.40201976106391E-3</v>
      </c>
      <c r="CD1241">
        <v>1101</v>
      </c>
      <c r="CE1241">
        <v>4.3288039771401099</v>
      </c>
      <c r="CF1241">
        <v>7.33064461325161E-3</v>
      </c>
      <c r="CG1241">
        <v>334.74090904346099</v>
      </c>
      <c r="CH1241">
        <v>292.05675676769323</v>
      </c>
      <c r="CI1241">
        <v>247221.04139679691</v>
      </c>
    </row>
    <row r="1242" spans="77:87" x14ac:dyDescent="0.25">
      <c r="BY1242" t="s">
        <v>4626</v>
      </c>
      <c r="BZ1242" t="s">
        <v>2040</v>
      </c>
      <c r="CA1242" t="s">
        <v>2041</v>
      </c>
      <c r="CB1242">
        <v>283438.911496135</v>
      </c>
      <c r="CC1242">
        <v>6.9553296349805602E-2</v>
      </c>
      <c r="CD1242">
        <v>1102</v>
      </c>
      <c r="CE1242">
        <v>1.62551907212585E-2</v>
      </c>
      <c r="CF1242">
        <v>6.0684277319056519E-2</v>
      </c>
      <c r="CG1242">
        <v>893.24200261041597</v>
      </c>
      <c r="CH1242">
        <v>779.34114188955175</v>
      </c>
      <c r="CI1242">
        <v>247296.48213561697</v>
      </c>
    </row>
    <row r="1243" spans="77:87" x14ac:dyDescent="0.25">
      <c r="BY1243" t="s">
        <v>6143</v>
      </c>
      <c r="BZ1243" t="s">
        <v>1812</v>
      </c>
      <c r="CA1243" t="s">
        <v>1813</v>
      </c>
      <c r="CB1243">
        <v>297140.45946544199</v>
      </c>
      <c r="CC1243">
        <v>3.1630146678617798E-3</v>
      </c>
      <c r="CD1243">
        <v>1103</v>
      </c>
      <c r="CE1243">
        <v>-5.40199419705485</v>
      </c>
      <c r="CF1243">
        <v>2.7596860155040541E-3</v>
      </c>
      <c r="CG1243">
        <v>22807.2493791575</v>
      </c>
      <c r="CH1243">
        <v>19899.00578182362</v>
      </c>
      <c r="CI1243">
        <v>259250.89091716576</v>
      </c>
    </row>
    <row r="1244" spans="77:87" x14ac:dyDescent="0.25">
      <c r="BY1244" t="s">
        <v>1755</v>
      </c>
      <c r="BZ1244" t="s">
        <v>1755</v>
      </c>
      <c r="CA1244" t="s">
        <v>1756</v>
      </c>
      <c r="CB1244">
        <v>247758.25722303501</v>
      </c>
      <c r="CC1244">
        <v>1.9464750782135301E-3</v>
      </c>
      <c r="CD1244">
        <v>1104</v>
      </c>
      <c r="CE1244">
        <v>-0.90889700842676002</v>
      </c>
      <c r="CF1244">
        <v>1.6982722550902109E-3</v>
      </c>
      <c r="CG1244">
        <v>16851.107356893401</v>
      </c>
      <c r="CH1244">
        <v>14702.355253386502</v>
      </c>
      <c r="CI1244">
        <v>216165.61081149703</v>
      </c>
    </row>
    <row r="1245" spans="77:87" x14ac:dyDescent="0.25">
      <c r="BY1245" t="s">
        <v>4270</v>
      </c>
      <c r="BZ1245" t="s">
        <v>1771</v>
      </c>
      <c r="CA1245" t="s">
        <v>1772</v>
      </c>
      <c r="CB1245">
        <v>277233.979973657</v>
      </c>
      <c r="CC1245">
        <v>2.6069451405474398E-3</v>
      </c>
      <c r="CD1245">
        <v>1105</v>
      </c>
      <c r="CE1245">
        <v>3.0229981989523602</v>
      </c>
      <c r="CF1245">
        <v>2.2745231378956746E-3</v>
      </c>
      <c r="CG1245">
        <v>2.62095540993989</v>
      </c>
      <c r="CH1245">
        <v>2.2867469017968158</v>
      </c>
      <c r="CI1245">
        <v>241882.76625129621</v>
      </c>
    </row>
    <row r="1246" spans="77:87" x14ac:dyDescent="0.25">
      <c r="BY1246" t="s">
        <v>5878</v>
      </c>
      <c r="BZ1246" t="s">
        <v>651</v>
      </c>
      <c r="CA1246" t="s">
        <v>652</v>
      </c>
      <c r="CB1246">
        <v>274043.401282323</v>
      </c>
      <c r="CC1246">
        <v>2.7468515306493498E-3</v>
      </c>
      <c r="CD1246">
        <v>1106</v>
      </c>
      <c r="CE1246">
        <v>4.8983043599697202</v>
      </c>
      <c r="CF1246">
        <v>2.3965895045701298E-3</v>
      </c>
      <c r="CG1246">
        <v>73.793105233883395</v>
      </c>
      <c r="CH1246">
        <v>64.383451213090012</v>
      </c>
      <c r="CI1246">
        <v>239099.03101120898</v>
      </c>
    </row>
    <row r="1247" spans="77:87" x14ac:dyDescent="0.25">
      <c r="BY1247" t="s">
        <v>4862</v>
      </c>
      <c r="BZ1247" t="s">
        <v>4863</v>
      </c>
      <c r="CA1247" t="s">
        <v>4864</v>
      </c>
      <c r="CB1247">
        <v>257644.68679217499</v>
      </c>
      <c r="CC1247">
        <v>1.6024022797231599E-2</v>
      </c>
      <c r="CD1247">
        <v>1107</v>
      </c>
      <c r="CE1247">
        <v>-11.801243317222401</v>
      </c>
      <c r="CF1247">
        <v>1.3980735554265416E-2</v>
      </c>
      <c r="CG1247">
        <v>304822.101376476</v>
      </c>
      <c r="CH1247">
        <v>265953.01594155619</v>
      </c>
      <c r="CI1247">
        <v>224791.38220055771</v>
      </c>
    </row>
    <row r="1248" spans="77:87" x14ac:dyDescent="0.25">
      <c r="BY1248" t="s">
        <v>4102</v>
      </c>
      <c r="BZ1248" t="s">
        <v>1884</v>
      </c>
      <c r="CA1248" t="s">
        <v>1885</v>
      </c>
      <c r="CB1248">
        <v>274001.19648943603</v>
      </c>
      <c r="CC1248">
        <v>2.4044246719874599E-2</v>
      </c>
      <c r="CD1248">
        <v>1108</v>
      </c>
      <c r="CE1248">
        <v>29.022784550676299</v>
      </c>
      <c r="CF1248">
        <v>2.097826864363652E-2</v>
      </c>
      <c r="CG1248">
        <v>11924.376910216</v>
      </c>
      <c r="CH1248">
        <v>10403.851912886723</v>
      </c>
      <c r="CI1248">
        <v>239062.20792028221</v>
      </c>
    </row>
    <row r="1249" spans="77:87" x14ac:dyDescent="0.25">
      <c r="BY1249" t="s">
        <v>6178</v>
      </c>
      <c r="BZ1249" t="s">
        <v>3249</v>
      </c>
      <c r="CA1249" t="s">
        <v>3250</v>
      </c>
      <c r="CB1249">
        <v>273836.36384644097</v>
      </c>
      <c r="CC1249">
        <v>6.00423262546436E-5</v>
      </c>
      <c r="CD1249">
        <v>1109</v>
      </c>
      <c r="CE1249">
        <v>-7.8412222190117404</v>
      </c>
      <c r="CF1249">
        <v>5.2386089064609003E-5</v>
      </c>
      <c r="CG1249">
        <v>2643.03423130699</v>
      </c>
      <c r="CH1249">
        <v>2306.0103643361117</v>
      </c>
      <c r="CI1249">
        <v>238918.39374692601</v>
      </c>
    </row>
    <row r="1250" spans="77:87" x14ac:dyDescent="0.25">
      <c r="BY1250" t="s">
        <v>5123</v>
      </c>
      <c r="BZ1250" t="s">
        <v>5124</v>
      </c>
      <c r="CA1250" t="s">
        <v>5125</v>
      </c>
      <c r="CB1250">
        <v>273648.18625967402</v>
      </c>
      <c r="CC1250">
        <v>1.1288982626133199E-3</v>
      </c>
      <c r="CD1250">
        <v>1110</v>
      </c>
      <c r="CE1250">
        <v>1.40987575550177</v>
      </c>
      <c r="CF1250">
        <v>9.8494792955444548E-4</v>
      </c>
      <c r="CG1250">
        <v>8914.5796143405096</v>
      </c>
      <c r="CH1250">
        <v>7777.845909397498</v>
      </c>
      <c r="CI1250">
        <v>238754.21143695808</v>
      </c>
    </row>
    <row r="1251" spans="77:87" x14ac:dyDescent="0.25">
      <c r="BY1251" t="s">
        <v>4274</v>
      </c>
      <c r="BZ1251" t="s">
        <v>1051</v>
      </c>
      <c r="CA1251" t="s">
        <v>1052</v>
      </c>
      <c r="CB1251">
        <v>273258.38846310001</v>
      </c>
      <c r="CC1251">
        <v>1.5004809933689E-2</v>
      </c>
      <c r="CD1251">
        <v>1111</v>
      </c>
      <c r="CE1251">
        <v>0.69393285024065099</v>
      </c>
      <c r="CF1251">
        <v>1.3091486599804587E-2</v>
      </c>
      <c r="CG1251">
        <v>1140.0761307565101</v>
      </c>
      <c r="CH1251">
        <v>994.70046301922491</v>
      </c>
      <c r="CI1251">
        <v>238414.1183166164</v>
      </c>
    </row>
    <row r="1252" spans="77:87" x14ac:dyDescent="0.25">
      <c r="BY1252" t="s">
        <v>7147</v>
      </c>
      <c r="BZ1252" t="s">
        <v>7148</v>
      </c>
      <c r="CA1252" t="s">
        <v>7149</v>
      </c>
      <c r="CB1252">
        <v>272153.23000785901</v>
      </c>
      <c r="CC1252">
        <v>2.1390369460848899E-4</v>
      </c>
      <c r="CD1252">
        <v>1112</v>
      </c>
      <c r="CE1252">
        <v>-33.370032430320101</v>
      </c>
      <c r="CF1252">
        <v>1.8662797889418221E-4</v>
      </c>
      <c r="CG1252">
        <v>2725.5480424797001</v>
      </c>
      <c r="CH1252">
        <v>2378.0025093909449</v>
      </c>
      <c r="CI1252">
        <v>237449.88303663698</v>
      </c>
    </row>
    <row r="1253" spans="77:87" x14ac:dyDescent="0.25">
      <c r="BY1253" t="s">
        <v>4778</v>
      </c>
      <c r="BZ1253" t="s">
        <v>4779</v>
      </c>
      <c r="CA1253" t="s">
        <v>4780</v>
      </c>
      <c r="CB1253">
        <v>271158.81976418302</v>
      </c>
      <c r="CC1253">
        <v>4.6242930849634797E-4</v>
      </c>
      <c r="CD1253">
        <v>1113</v>
      </c>
      <c r="CE1253">
        <v>-12.374096741344401</v>
      </c>
      <c r="CF1253">
        <v>4.0346309765274484E-4</v>
      </c>
      <c r="CG1253">
        <v>18610.492878750101</v>
      </c>
      <c r="CH1253">
        <v>16237.394489809169</v>
      </c>
      <c r="CI1253">
        <v>236582.2740207731</v>
      </c>
    </row>
    <row r="1254" spans="77:87" x14ac:dyDescent="0.25">
      <c r="BY1254" t="s">
        <v>6363</v>
      </c>
      <c r="BZ1254" t="s">
        <v>624</v>
      </c>
      <c r="CA1254" t="s">
        <v>625</v>
      </c>
      <c r="CB1254">
        <v>270025.84045795898</v>
      </c>
      <c r="CC1254">
        <v>4.0114848917459298E-3</v>
      </c>
      <c r="CD1254">
        <v>1114</v>
      </c>
      <c r="CE1254">
        <v>17.675246598561699</v>
      </c>
      <c r="CF1254">
        <v>3.4999644072598408E-3</v>
      </c>
      <c r="CG1254">
        <v>0.824208042320134</v>
      </c>
      <c r="CH1254">
        <v>0.71910997801172483</v>
      </c>
      <c r="CI1254">
        <v>235593.76543780291</v>
      </c>
    </row>
    <row r="1255" spans="77:87" x14ac:dyDescent="0.25">
      <c r="BY1255" t="s">
        <v>5642</v>
      </c>
      <c r="BZ1255" t="s">
        <v>5643</v>
      </c>
      <c r="CA1255" t="s">
        <v>5644</v>
      </c>
      <c r="CB1255">
        <v>273457.63677962299</v>
      </c>
      <c r="CC1255">
        <v>0.12533390098785799</v>
      </c>
      <c r="CD1255">
        <v>1115</v>
      </c>
      <c r="CE1255">
        <v>20.494906396638498</v>
      </c>
      <c r="CF1255">
        <v>0.10935207393729232</v>
      </c>
      <c r="CG1255">
        <v>57.419220059567202</v>
      </c>
      <c r="CH1255">
        <v>50.097465632891577</v>
      </c>
      <c r="CI1255">
        <v>238587.95968330625</v>
      </c>
    </row>
    <row r="1256" spans="77:87" x14ac:dyDescent="0.25">
      <c r="BY1256" t="s">
        <v>4047</v>
      </c>
      <c r="BZ1256" t="s">
        <v>2262</v>
      </c>
      <c r="CA1256" t="s">
        <v>2263</v>
      </c>
      <c r="CB1256">
        <v>264510.89290836401</v>
      </c>
      <c r="CC1256">
        <v>2.18204937373591E-3</v>
      </c>
      <c r="CD1256">
        <v>1116</v>
      </c>
      <c r="CE1256">
        <v>-4.3901558398316496</v>
      </c>
      <c r="CF1256">
        <v>1.9038075298933501E-3</v>
      </c>
      <c r="CG1256">
        <v>15791.0844773718</v>
      </c>
      <c r="CH1256">
        <v>13777.500131324219</v>
      </c>
      <c r="CI1256">
        <v>230782.05091004699</v>
      </c>
    </row>
    <row r="1257" spans="77:87" x14ac:dyDescent="0.25">
      <c r="BY1257" t="s">
        <v>5740</v>
      </c>
      <c r="BZ1257" t="s">
        <v>3275</v>
      </c>
      <c r="CA1257" t="s">
        <v>3276</v>
      </c>
      <c r="CB1257">
        <v>264745.57845524797</v>
      </c>
      <c r="CC1257">
        <v>2.6281187088306201E-3</v>
      </c>
      <c r="CD1257">
        <v>1117</v>
      </c>
      <c r="CE1257">
        <v>-24.5410662005756</v>
      </c>
      <c r="CF1257">
        <v>2.2929967797927935E-3</v>
      </c>
      <c r="CG1257">
        <v>5229.7783111685503</v>
      </c>
      <c r="CH1257">
        <v>4562.9083595982056</v>
      </c>
      <c r="CI1257">
        <v>230986.81076410558</v>
      </c>
    </row>
    <row r="1258" spans="77:87" x14ac:dyDescent="0.25">
      <c r="BY1258" t="s">
        <v>4844</v>
      </c>
      <c r="BZ1258" t="s">
        <v>556</v>
      </c>
      <c r="CA1258" t="s">
        <v>557</v>
      </c>
      <c r="CB1258">
        <v>262740.55062063498</v>
      </c>
      <c r="CC1258">
        <v>0.18880410707402101</v>
      </c>
      <c r="CD1258">
        <v>1118</v>
      </c>
      <c r="CE1258">
        <v>0</v>
      </c>
      <c r="CF1258">
        <v>0.16472894016458436</v>
      </c>
      <c r="CG1258">
        <v>0</v>
      </c>
      <c r="CH1258">
        <v>0</v>
      </c>
      <c r="CI1258">
        <v>229237.45204879544</v>
      </c>
    </row>
    <row r="1259" spans="77:87" x14ac:dyDescent="0.25">
      <c r="BY1259" t="s">
        <v>4676</v>
      </c>
      <c r="BZ1259" t="s">
        <v>2381</v>
      </c>
      <c r="CA1259" t="s">
        <v>2382</v>
      </c>
      <c r="CB1259">
        <v>261702.077323112</v>
      </c>
      <c r="CC1259">
        <v>3.2643124271878799E-8</v>
      </c>
      <c r="CD1259">
        <v>1119</v>
      </c>
      <c r="CE1259">
        <v>-16.560337840012402</v>
      </c>
      <c r="CF1259">
        <v>2.848066892347446E-8</v>
      </c>
      <c r="CG1259">
        <v>87.669391389468203</v>
      </c>
      <c r="CH1259">
        <v>76.490316615831588</v>
      </c>
      <c r="CI1259">
        <v>228331.39863533279</v>
      </c>
    </row>
    <row r="1260" spans="77:87" x14ac:dyDescent="0.25">
      <c r="BY1260" t="s">
        <v>4646</v>
      </c>
      <c r="BZ1260" t="s">
        <v>387</v>
      </c>
      <c r="CA1260" t="s">
        <v>388</v>
      </c>
      <c r="CB1260">
        <v>260648.12337043701</v>
      </c>
      <c r="CC1260">
        <v>2.74840898912027E-4</v>
      </c>
      <c r="CD1260">
        <v>1120</v>
      </c>
      <c r="CE1260">
        <v>50.9663126228983</v>
      </c>
      <c r="CF1260">
        <v>2.3979483652815891E-4</v>
      </c>
      <c r="CG1260">
        <v>46.191006969328697</v>
      </c>
      <c r="CH1260">
        <v>40.301006906641739</v>
      </c>
      <c r="CI1260">
        <v>227411.83856697922</v>
      </c>
    </row>
    <row r="1261" spans="77:87" x14ac:dyDescent="0.25">
      <c r="BY1261" t="s">
        <v>5099</v>
      </c>
      <c r="BZ1261" t="s">
        <v>2147</v>
      </c>
      <c r="CA1261" t="s">
        <v>2148</v>
      </c>
      <c r="CB1261">
        <v>256494.27356733201</v>
      </c>
      <c r="CC1261">
        <v>3.9959020847114999E-3</v>
      </c>
      <c r="CD1261">
        <v>1121</v>
      </c>
      <c r="CE1261">
        <v>-2.6711836141740801</v>
      </c>
      <c r="CF1261">
        <v>3.4863686262815996E-3</v>
      </c>
      <c r="CG1261">
        <v>190955.30912762799</v>
      </c>
      <c r="CH1261">
        <v>166605.83383952771</v>
      </c>
      <c r="CI1261">
        <v>223787.66276766735</v>
      </c>
    </row>
    <row r="1262" spans="77:87" x14ac:dyDescent="0.25">
      <c r="BY1262" t="s">
        <v>9687</v>
      </c>
      <c r="BZ1262" t="s">
        <v>9688</v>
      </c>
      <c r="CA1262" t="s">
        <v>9689</v>
      </c>
      <c r="CB1262">
        <v>255069.48444935799</v>
      </c>
      <c r="CC1262">
        <v>5.6998352246496998E-5</v>
      </c>
      <c r="CD1262">
        <v>1122</v>
      </c>
      <c r="CE1262">
        <v>-19.916449455048799</v>
      </c>
      <c r="CF1262">
        <v>4.9730264358137201E-5</v>
      </c>
      <c r="CG1262">
        <v>136.621750883901</v>
      </c>
      <c r="CH1262">
        <v>119.20056494169131</v>
      </c>
      <c r="CI1262">
        <v>222544.55420928265</v>
      </c>
    </row>
    <row r="1263" spans="77:87" x14ac:dyDescent="0.25">
      <c r="BY1263" t="s">
        <v>4666</v>
      </c>
      <c r="BZ1263" t="s">
        <v>4667</v>
      </c>
      <c r="CA1263" t="s">
        <v>4668</v>
      </c>
      <c r="CB1263">
        <v>255098.116359632</v>
      </c>
      <c r="CC1263">
        <v>2.2240463501275701E-3</v>
      </c>
      <c r="CD1263">
        <v>1123</v>
      </c>
      <c r="CE1263">
        <v>-4.0560570450278899</v>
      </c>
      <c r="CF1263">
        <v>1.9404493038374041E-3</v>
      </c>
      <c r="CG1263">
        <v>391.97914423325801</v>
      </c>
      <c r="CH1263">
        <v>341.99631563549849</v>
      </c>
      <c r="CI1263">
        <v>222569.53515014998</v>
      </c>
    </row>
    <row r="1264" spans="77:87" x14ac:dyDescent="0.25">
      <c r="BY1264" t="s">
        <v>5466</v>
      </c>
      <c r="BZ1264" t="s">
        <v>5467</v>
      </c>
      <c r="CA1264" t="s">
        <v>5468</v>
      </c>
      <c r="CB1264">
        <v>252538.61831637699</v>
      </c>
      <c r="CC1264">
        <v>1.9013319891726E-3</v>
      </c>
      <c r="CD1264">
        <v>1124</v>
      </c>
      <c r="CE1264">
        <v>8.0300863701493803</v>
      </c>
      <c r="CF1264">
        <v>1.6588855419052459E-3</v>
      </c>
      <c r="CG1264">
        <v>37626.751639489201</v>
      </c>
      <c r="CH1264">
        <v>32828.814030931389</v>
      </c>
      <c r="CI1264">
        <v>220336.40894038259</v>
      </c>
    </row>
    <row r="1265" spans="77:87" x14ac:dyDescent="0.25">
      <c r="BY1265" t="s">
        <v>5403</v>
      </c>
      <c r="BZ1265" t="s">
        <v>5404</v>
      </c>
      <c r="CA1265" t="s">
        <v>5405</v>
      </c>
      <c r="CB1265">
        <v>250863.26010206001</v>
      </c>
      <c r="CC1265">
        <v>1.23742996004652E-2</v>
      </c>
      <c r="CD1265">
        <v>1125</v>
      </c>
      <c r="CE1265">
        <v>-12.1217216328661</v>
      </c>
      <c r="CF1265">
        <v>1.0796403161211486E-2</v>
      </c>
      <c r="CG1265">
        <v>28.696470858395099</v>
      </c>
      <c r="CH1265">
        <v>25.03726907335772</v>
      </c>
      <c r="CI1265">
        <v>218874.68235340604</v>
      </c>
    </row>
    <row r="1266" spans="77:87" x14ac:dyDescent="0.25">
      <c r="BY1266" t="s">
        <v>7008</v>
      </c>
      <c r="BZ1266" t="s">
        <v>7009</v>
      </c>
      <c r="CA1266" t="s">
        <v>7010</v>
      </c>
      <c r="CB1266">
        <v>250762.566299219</v>
      </c>
      <c r="CC1266">
        <v>2.1492979527685898E-3</v>
      </c>
      <c r="CD1266">
        <v>1126</v>
      </c>
      <c r="CE1266">
        <v>0.84995943578815403</v>
      </c>
      <c r="CF1266">
        <v>1.8752323736192567E-3</v>
      </c>
      <c r="CG1266">
        <v>0</v>
      </c>
      <c r="CH1266">
        <v>0</v>
      </c>
      <c r="CI1266">
        <v>218786.82842014049</v>
      </c>
    </row>
    <row r="1267" spans="77:87" x14ac:dyDescent="0.25">
      <c r="BY1267" t="s">
        <v>5521</v>
      </c>
      <c r="BZ1267" t="s">
        <v>5522</v>
      </c>
      <c r="CA1267" t="s">
        <v>5523</v>
      </c>
      <c r="CB1267">
        <v>250473.81134384201</v>
      </c>
      <c r="CC1267">
        <v>0.26608445117250901</v>
      </c>
      <c r="CD1267">
        <v>1127</v>
      </c>
      <c r="CE1267">
        <v>1.19695826939029</v>
      </c>
      <c r="CF1267">
        <v>0.23215495846569781</v>
      </c>
      <c r="CG1267">
        <v>2272.78246543352</v>
      </c>
      <c r="CH1267">
        <v>1982.970882136231</v>
      </c>
      <c r="CI1267">
        <v>218534.89376414346</v>
      </c>
    </row>
    <row r="1268" spans="77:87" x14ac:dyDescent="0.25">
      <c r="BY1268" t="s">
        <v>584</v>
      </c>
      <c r="BZ1268" t="s">
        <v>584</v>
      </c>
      <c r="CA1268" t="s">
        <v>585</v>
      </c>
      <c r="CB1268">
        <v>249705.95289066</v>
      </c>
      <c r="CC1268">
        <v>1321.1955179399999</v>
      </c>
      <c r="CD1268">
        <v>1128</v>
      </c>
      <c r="CE1268">
        <v>-0.77631823708445402</v>
      </c>
      <c r="CF1268">
        <v>1152.7245926653993</v>
      </c>
      <c r="CG1268">
        <v>766.00059222899995</v>
      </c>
      <c r="CH1268">
        <v>668.32479271151158</v>
      </c>
      <c r="CI1268">
        <v>217864.9480137605</v>
      </c>
    </row>
    <row r="1269" spans="77:87" x14ac:dyDescent="0.25">
      <c r="BY1269" t="s">
        <v>6261</v>
      </c>
      <c r="BZ1269" t="s">
        <v>1797</v>
      </c>
      <c r="CA1269" t="s">
        <v>1798</v>
      </c>
      <c r="CB1269">
        <v>249385.54167841899</v>
      </c>
      <c r="CC1269">
        <v>8.5410160735928105E-4</v>
      </c>
      <c r="CD1269">
        <v>1129</v>
      </c>
      <c r="CE1269">
        <v>143.40760482652499</v>
      </c>
      <c r="CF1269">
        <v>7.451916949984701E-4</v>
      </c>
      <c r="CG1269">
        <v>0</v>
      </c>
      <c r="CH1269">
        <v>0</v>
      </c>
      <c r="CI1269">
        <v>217585.39371683716</v>
      </c>
    </row>
    <row r="1270" spans="77:87" x14ac:dyDescent="0.25">
      <c r="BY1270" t="s">
        <v>5485</v>
      </c>
      <c r="BZ1270" t="s">
        <v>641</v>
      </c>
      <c r="CA1270" t="s">
        <v>642</v>
      </c>
      <c r="CB1270">
        <v>248131.40426680801</v>
      </c>
      <c r="CC1270">
        <v>9.9549352079485193E-3</v>
      </c>
      <c r="CD1270">
        <v>1130</v>
      </c>
      <c r="CE1270">
        <v>-7.90935362869463</v>
      </c>
      <c r="CF1270">
        <v>8.6855415998421757E-3</v>
      </c>
      <c r="CG1270">
        <v>142.733847520251</v>
      </c>
      <c r="CH1270">
        <v>124.53328368755378</v>
      </c>
      <c r="CI1270">
        <v>216491.17638313037</v>
      </c>
    </row>
    <row r="1271" spans="77:87" x14ac:dyDescent="0.25">
      <c r="BY1271" t="s">
        <v>5250</v>
      </c>
      <c r="BZ1271" t="s">
        <v>5251</v>
      </c>
      <c r="CA1271" t="s">
        <v>5252</v>
      </c>
      <c r="CB1271">
        <v>247577.74156609</v>
      </c>
      <c r="CC1271">
        <v>0.35831533341584998</v>
      </c>
      <c r="CD1271">
        <v>1131</v>
      </c>
      <c r="CE1271">
        <v>-1.0019456631533299</v>
      </c>
      <c r="CF1271">
        <v>0.31262511199066145</v>
      </c>
      <c r="CG1271">
        <v>32747.708102520901</v>
      </c>
      <c r="CH1271">
        <v>28571.916851536065</v>
      </c>
      <c r="CI1271">
        <v>216008.11342803171</v>
      </c>
    </row>
    <row r="1272" spans="77:87" x14ac:dyDescent="0.25">
      <c r="BY1272" t="s">
        <v>4773</v>
      </c>
      <c r="BZ1272" t="s">
        <v>685</v>
      </c>
      <c r="CA1272" t="s">
        <v>686</v>
      </c>
      <c r="CB1272">
        <v>241787.351553021</v>
      </c>
      <c r="CC1272">
        <v>1.1972659617437801E-2</v>
      </c>
      <c r="CD1272">
        <v>1132</v>
      </c>
      <c r="CE1272">
        <v>-9.4212855550628092</v>
      </c>
      <c r="CF1272">
        <v>1.0445977898979842E-2</v>
      </c>
      <c r="CG1272">
        <v>306.20112753242</v>
      </c>
      <c r="CH1272">
        <v>267.15619695625111</v>
      </c>
      <c r="CI1272">
        <v>210956.07920708918</v>
      </c>
    </row>
    <row r="1273" spans="77:87" x14ac:dyDescent="0.25">
      <c r="BY1273" t="s">
        <v>4539</v>
      </c>
      <c r="BZ1273" t="s">
        <v>661</v>
      </c>
      <c r="CA1273" t="s">
        <v>662</v>
      </c>
      <c r="CB1273">
        <v>246448.47204818399</v>
      </c>
      <c r="CC1273">
        <v>1.04737753163717E-4</v>
      </c>
      <c r="CD1273">
        <v>1133</v>
      </c>
      <c r="CE1273">
        <v>-2.7602543257898899</v>
      </c>
      <c r="CF1273">
        <v>9.1382223306798834E-5</v>
      </c>
      <c r="CG1273">
        <v>16.916403988978299</v>
      </c>
      <c r="CH1273">
        <v>14.759325650727728</v>
      </c>
      <c r="CI1273">
        <v>215022.84158343196</v>
      </c>
    </row>
    <row r="1274" spans="77:87" x14ac:dyDescent="0.25">
      <c r="BY1274" t="s">
        <v>5278</v>
      </c>
      <c r="BZ1274" t="s">
        <v>935</v>
      </c>
      <c r="CA1274" t="s">
        <v>936</v>
      </c>
      <c r="CB1274">
        <v>245740.71954787301</v>
      </c>
      <c r="CC1274">
        <v>4.91481439095746E-3</v>
      </c>
      <c r="CD1274">
        <v>1134</v>
      </c>
      <c r="CE1274">
        <v>0</v>
      </c>
      <c r="CF1274">
        <v>4.2881067487089124E-3</v>
      </c>
      <c r="CG1274">
        <v>0</v>
      </c>
      <c r="CH1274">
        <v>0</v>
      </c>
      <c r="CI1274">
        <v>214405.33743544563</v>
      </c>
    </row>
    <row r="1275" spans="77:87" x14ac:dyDescent="0.25">
      <c r="BY1275" t="s">
        <v>3374</v>
      </c>
      <c r="BZ1275" t="s">
        <v>3374</v>
      </c>
      <c r="CA1275" t="s">
        <v>4499</v>
      </c>
      <c r="CB1275">
        <v>245118.52421680401</v>
      </c>
      <c r="CC1275">
        <v>8.4546869367284894E-2</v>
      </c>
      <c r="CD1275">
        <v>1135</v>
      </c>
      <c r="CE1275">
        <v>0</v>
      </c>
      <c r="CF1275">
        <v>7.3765959866784969E-2</v>
      </c>
      <c r="CG1275">
        <v>0</v>
      </c>
      <c r="CH1275">
        <v>0</v>
      </c>
      <c r="CI1275">
        <v>213862.48071982258</v>
      </c>
    </row>
    <row r="1276" spans="77:87" x14ac:dyDescent="0.25">
      <c r="BY1276" t="s">
        <v>9690</v>
      </c>
      <c r="BZ1276" t="s">
        <v>9691</v>
      </c>
      <c r="CA1276" t="s">
        <v>9692</v>
      </c>
      <c r="CB1276">
        <v>243347.48558126399</v>
      </c>
      <c r="CC1276">
        <v>7.7164307996670706E-2</v>
      </c>
      <c r="CD1276">
        <v>1136</v>
      </c>
      <c r="CE1276">
        <v>0.38058288221033698</v>
      </c>
      <c r="CF1276">
        <v>6.7324778426783277E-2</v>
      </c>
      <c r="CG1276">
        <v>0.25936004217992997</v>
      </c>
      <c r="CH1276">
        <v>0.22628800576139849</v>
      </c>
      <c r="CI1276">
        <v>212317.2743048548</v>
      </c>
    </row>
    <row r="1277" spans="77:87" x14ac:dyDescent="0.25">
      <c r="BY1277" t="s">
        <v>4826</v>
      </c>
      <c r="BZ1277" t="s">
        <v>779</v>
      </c>
      <c r="CA1277" t="s">
        <v>780</v>
      </c>
      <c r="CB1277">
        <v>242983.20182714399</v>
      </c>
      <c r="CC1277">
        <v>2.2113893335354299E-2</v>
      </c>
      <c r="CD1277">
        <v>1137</v>
      </c>
      <c r="CE1277">
        <v>-19.294832629802599</v>
      </c>
      <c r="CF1277">
        <v>1.9294062340589939E-2</v>
      </c>
      <c r="CG1277">
        <v>69.263530318414894</v>
      </c>
      <c r="CH1277">
        <v>60.431460513392565</v>
      </c>
      <c r="CI1277">
        <v>211999.44182935765</v>
      </c>
    </row>
    <row r="1278" spans="77:87" x14ac:dyDescent="0.25">
      <c r="BY1278" t="s">
        <v>9693</v>
      </c>
      <c r="BZ1278" t="s">
        <v>9694</v>
      </c>
      <c r="CA1278" t="s">
        <v>9695</v>
      </c>
      <c r="CB1278">
        <v>239236.837667371</v>
      </c>
      <c r="CC1278">
        <v>4.5053019831337603E-2</v>
      </c>
      <c r="CD1278">
        <v>1138</v>
      </c>
      <c r="CE1278">
        <v>-10.6732967194948</v>
      </c>
      <c r="CF1278">
        <v>3.930812906056444E-2</v>
      </c>
      <c r="CG1278">
        <v>4347.5370927413196</v>
      </c>
      <c r="CH1278">
        <v>3793.1652478975047</v>
      </c>
      <c r="CI1278">
        <v>208730.79154905395</v>
      </c>
    </row>
    <row r="1279" spans="77:87" x14ac:dyDescent="0.25">
      <c r="BY1279" t="s">
        <v>9696</v>
      </c>
      <c r="BZ1279" t="s">
        <v>9697</v>
      </c>
      <c r="CA1279" t="s">
        <v>9698</v>
      </c>
      <c r="CB1279">
        <v>244201.97931676899</v>
      </c>
      <c r="CC1279">
        <v>2.28103076401597E-4</v>
      </c>
      <c r="CD1279">
        <v>1139</v>
      </c>
      <c r="CE1279">
        <v>5.6340425839280996</v>
      </c>
      <c r="CF1279">
        <v>1.9901674071732387E-4</v>
      </c>
      <c r="CG1279">
        <v>6700.8762300854496</v>
      </c>
      <c r="CH1279">
        <v>5846.4206984823368</v>
      </c>
      <c r="CI1279">
        <v>213062.80812617062</v>
      </c>
    </row>
    <row r="1280" spans="77:87" x14ac:dyDescent="0.25">
      <c r="BY1280" t="s">
        <v>9699</v>
      </c>
      <c r="BZ1280" t="s">
        <v>9700</v>
      </c>
      <c r="CA1280" t="s">
        <v>9701</v>
      </c>
      <c r="CB1280">
        <v>236593.45075060599</v>
      </c>
      <c r="CC1280">
        <v>0.20121639464013</v>
      </c>
      <c r="CD1280">
        <v>1140</v>
      </c>
      <c r="CE1280">
        <v>29.6805737145826</v>
      </c>
      <c r="CF1280">
        <v>0.17555848729398854</v>
      </c>
      <c r="CG1280">
        <v>1630.3794559063699</v>
      </c>
      <c r="CH1280">
        <v>1422.4832499659258</v>
      </c>
      <c r="CI1280">
        <v>206424.47347159332</v>
      </c>
    </row>
    <row r="1281" spans="77:87" x14ac:dyDescent="0.25">
      <c r="BY1281" t="s">
        <v>6411</v>
      </c>
      <c r="BZ1281" t="s">
        <v>6412</v>
      </c>
      <c r="CA1281" t="s">
        <v>6413</v>
      </c>
      <c r="CB1281">
        <v>236630.14335541101</v>
      </c>
      <c r="CC1281">
        <v>2.15118312141283E-3</v>
      </c>
      <c r="CD1281">
        <v>1141</v>
      </c>
      <c r="CE1281">
        <v>0</v>
      </c>
      <c r="CF1281">
        <v>1.8768771568689953E-3</v>
      </c>
      <c r="CG1281">
        <v>0</v>
      </c>
      <c r="CH1281">
        <v>0</v>
      </c>
      <c r="CI1281">
        <v>206456.48725558922</v>
      </c>
    </row>
    <row r="1282" spans="77:87" x14ac:dyDescent="0.25">
      <c r="BY1282" t="s">
        <v>4142</v>
      </c>
      <c r="BZ1282" t="s">
        <v>453</v>
      </c>
      <c r="CA1282" t="s">
        <v>454</v>
      </c>
      <c r="CB1282">
        <v>236288.71415019999</v>
      </c>
      <c r="CC1282">
        <v>1.7122593419107698E-2</v>
      </c>
      <c r="CD1282">
        <v>1142</v>
      </c>
      <c r="CE1282">
        <v>-3.06796509153842</v>
      </c>
      <c r="CF1282">
        <v>1.4939223041863606E-2</v>
      </c>
      <c r="CG1282">
        <v>844.10896814024295</v>
      </c>
      <c r="CH1282">
        <v>736.47325717680837</v>
      </c>
      <c r="CI1282">
        <v>206158.59505405149</v>
      </c>
    </row>
    <row r="1283" spans="77:87" x14ac:dyDescent="0.25">
      <c r="BY1283" t="s">
        <v>5253</v>
      </c>
      <c r="BZ1283" t="s">
        <v>3375</v>
      </c>
      <c r="CA1283" t="s">
        <v>3376</v>
      </c>
      <c r="CB1283">
        <v>235255.009336449</v>
      </c>
      <c r="CC1283">
        <v>5.5323240398590101E-2</v>
      </c>
      <c r="CD1283">
        <v>1143</v>
      </c>
      <c r="CE1283">
        <v>-1.52381423471739</v>
      </c>
      <c r="CF1283">
        <v>4.8268752722404308E-2</v>
      </c>
      <c r="CG1283">
        <v>56218.7355414017</v>
      </c>
      <c r="CH1283">
        <v>49050.059697575431</v>
      </c>
      <c r="CI1283">
        <v>205256.70207592114</v>
      </c>
    </row>
    <row r="1284" spans="77:87" x14ac:dyDescent="0.25">
      <c r="BY1284" t="s">
        <v>5328</v>
      </c>
      <c r="BZ1284" t="s">
        <v>2597</v>
      </c>
      <c r="CA1284" t="s">
        <v>2598</v>
      </c>
      <c r="CB1284">
        <v>233980.80268702301</v>
      </c>
      <c r="CC1284">
        <v>1.3974315939561299E-3</v>
      </c>
      <c r="CD1284">
        <v>1144</v>
      </c>
      <c r="CE1284">
        <v>-7.3991680171588801</v>
      </c>
      <c r="CF1284">
        <v>1.2192395016844086E-3</v>
      </c>
      <c r="CG1284">
        <v>21748.542180189001</v>
      </c>
      <c r="CH1284">
        <v>18975.29857262439</v>
      </c>
      <c r="CI1284">
        <v>204144.97461319005</v>
      </c>
    </row>
    <row r="1285" spans="77:87" x14ac:dyDescent="0.25">
      <c r="BY1285" t="s">
        <v>5062</v>
      </c>
      <c r="BZ1285" t="s">
        <v>5063</v>
      </c>
      <c r="CA1285" t="s">
        <v>5064</v>
      </c>
      <c r="CB1285">
        <v>200395.273208233</v>
      </c>
      <c r="CC1285">
        <v>5.97080888516151E-4</v>
      </c>
      <c r="CD1285">
        <v>1145</v>
      </c>
      <c r="CE1285">
        <v>3.6785004558938299</v>
      </c>
      <c r="CF1285">
        <v>5.2094471609790273E-4</v>
      </c>
      <c r="CG1285">
        <v>5058.9214197869896</v>
      </c>
      <c r="CH1285">
        <v>4413.8381138642735</v>
      </c>
      <c r="CI1285">
        <v>174842.07034035848</v>
      </c>
    </row>
    <row r="1286" spans="77:87" x14ac:dyDescent="0.25">
      <c r="BY1286" t="s">
        <v>4361</v>
      </c>
      <c r="BZ1286" t="s">
        <v>1002</v>
      </c>
      <c r="CA1286" t="s">
        <v>1003</v>
      </c>
      <c r="CB1286">
        <v>232709.27485956799</v>
      </c>
      <c r="CC1286">
        <v>3.1146362168056401E-4</v>
      </c>
      <c r="CD1286">
        <v>1146</v>
      </c>
      <c r="CE1286">
        <v>2.0735969941714401</v>
      </c>
      <c r="CF1286">
        <v>2.7174764942558869E-4</v>
      </c>
      <c r="CG1286">
        <v>352.81384037454501</v>
      </c>
      <c r="CH1286">
        <v>307.82513633302545</v>
      </c>
      <c r="CI1286">
        <v>203035.58438512514</v>
      </c>
    </row>
    <row r="1287" spans="77:87" x14ac:dyDescent="0.25">
      <c r="BY1287" t="s">
        <v>4405</v>
      </c>
      <c r="BZ1287" t="s">
        <v>1805</v>
      </c>
      <c r="CA1287" t="s">
        <v>1806</v>
      </c>
      <c r="CB1287">
        <v>231297.08238126</v>
      </c>
      <c r="CC1287">
        <v>6.3386049608197506E-2</v>
      </c>
      <c r="CD1287">
        <v>1147</v>
      </c>
      <c r="CE1287">
        <v>-0.33673213930875301</v>
      </c>
      <c r="CF1287">
        <v>5.5303440878457837E-2</v>
      </c>
      <c r="CG1287">
        <v>252.937015768527</v>
      </c>
      <c r="CH1287">
        <v>220.68400513981916</v>
      </c>
      <c r="CI1287">
        <v>201803.46621849612</v>
      </c>
    </row>
    <row r="1288" spans="77:87" x14ac:dyDescent="0.25">
      <c r="BY1288" t="s">
        <v>5044</v>
      </c>
      <c r="BZ1288" t="s">
        <v>3203</v>
      </c>
      <c r="CA1288" t="s">
        <v>3204</v>
      </c>
      <c r="CB1288">
        <v>230084.65560406601</v>
      </c>
      <c r="CC1288">
        <v>1.04277907689309E-4</v>
      </c>
      <c r="CD1288">
        <v>1148</v>
      </c>
      <c r="CE1288">
        <v>0.882985948805595</v>
      </c>
      <c r="CF1288">
        <v>9.0981014568214502E-5</v>
      </c>
      <c r="CG1288">
        <v>1302.0139655555699</v>
      </c>
      <c r="CH1288">
        <v>1135.9889567517175</v>
      </c>
      <c r="CI1288">
        <v>200745.64082936922</v>
      </c>
    </row>
    <row r="1289" spans="77:87" x14ac:dyDescent="0.25">
      <c r="BY1289" t="s">
        <v>7208</v>
      </c>
      <c r="BZ1289" t="s">
        <v>3139</v>
      </c>
      <c r="CA1289" t="s">
        <v>3140</v>
      </c>
      <c r="CB1289">
        <v>227278.28074203999</v>
      </c>
      <c r="CC1289">
        <v>2.4156760640619002E-2</v>
      </c>
      <c r="CD1289">
        <v>1149</v>
      </c>
      <c r="CE1289">
        <v>0.67940921513280805</v>
      </c>
      <c r="CF1289">
        <v>2.107643546429112E-2</v>
      </c>
      <c r="CG1289">
        <v>263482.06330875302</v>
      </c>
      <c r="CH1289">
        <v>229884.4114880008</v>
      </c>
      <c r="CI1289">
        <v>198297.11805149959</v>
      </c>
    </row>
    <row r="1290" spans="77:87" x14ac:dyDescent="0.25">
      <c r="BY1290" t="s">
        <v>5227</v>
      </c>
      <c r="BZ1290" t="s">
        <v>5772</v>
      </c>
      <c r="CA1290" t="s">
        <v>5773</v>
      </c>
      <c r="CB1290">
        <v>226822.47116325601</v>
      </c>
      <c r="CC1290">
        <v>2.1192016502696399E-2</v>
      </c>
      <c r="CD1290">
        <v>1150</v>
      </c>
      <c r="CE1290">
        <v>2.37063530978797</v>
      </c>
      <c r="CF1290">
        <v>1.848973771037158E-2</v>
      </c>
      <c r="CG1290">
        <v>87.358509448590695</v>
      </c>
      <c r="CH1290">
        <v>76.219076474763142</v>
      </c>
      <c r="CI1290">
        <v>197899.43057534468</v>
      </c>
    </row>
    <row r="1291" spans="77:87" x14ac:dyDescent="0.25">
      <c r="BY1291" t="s">
        <v>4643</v>
      </c>
      <c r="BZ1291" t="s">
        <v>2986</v>
      </c>
      <c r="CA1291" t="s">
        <v>2987</v>
      </c>
      <c r="CB1291">
        <v>225902.844333708</v>
      </c>
      <c r="CC1291">
        <v>1.5894853404592199E-3</v>
      </c>
      <c r="CD1291">
        <v>1151</v>
      </c>
      <c r="CE1291">
        <v>-0.428137536006235</v>
      </c>
      <c r="CF1291">
        <v>1.3868037067559036E-3</v>
      </c>
      <c r="CG1291">
        <v>1716.100204481</v>
      </c>
      <c r="CH1291">
        <v>1497.2734030068104</v>
      </c>
      <c r="CI1291">
        <v>197097.06904133965</v>
      </c>
    </row>
    <row r="1292" spans="77:87" x14ac:dyDescent="0.25">
      <c r="BY1292" t="s">
        <v>5604</v>
      </c>
      <c r="BZ1292" t="s">
        <v>707</v>
      </c>
      <c r="CA1292" t="s">
        <v>708</v>
      </c>
      <c r="CB1292">
        <v>225535.91144875999</v>
      </c>
      <c r="CC1292">
        <v>8.2266798452666399E-4</v>
      </c>
      <c r="CD1292">
        <v>1152</v>
      </c>
      <c r="CE1292">
        <v>0</v>
      </c>
      <c r="CF1292">
        <v>7.1776629914773132E-4</v>
      </c>
      <c r="CG1292">
        <v>0</v>
      </c>
      <c r="CH1292">
        <v>0</v>
      </c>
      <c r="CI1292">
        <v>196776.9252362829</v>
      </c>
    </row>
    <row r="1293" spans="77:87" x14ac:dyDescent="0.25">
      <c r="BY1293" t="s">
        <v>6474</v>
      </c>
      <c r="BZ1293" t="s">
        <v>6475</v>
      </c>
      <c r="CA1293" t="s">
        <v>6476</v>
      </c>
      <c r="CB1293">
        <v>224726.97766567901</v>
      </c>
      <c r="CC1293">
        <v>3.4740052752554899E-3</v>
      </c>
      <c r="CD1293">
        <v>1153</v>
      </c>
      <c r="CE1293">
        <v>2680.3653087841799</v>
      </c>
      <c r="CF1293">
        <v>3.0310209665865627E-3</v>
      </c>
      <c r="CG1293">
        <v>0.45602190460248698</v>
      </c>
      <c r="CH1293">
        <v>0.39787272745900565</v>
      </c>
      <c r="CI1293">
        <v>196071.14183561772</v>
      </c>
    </row>
    <row r="1294" spans="77:87" x14ac:dyDescent="0.25">
      <c r="BY1294" t="s">
        <v>5686</v>
      </c>
      <c r="BZ1294" t="s">
        <v>2939</v>
      </c>
      <c r="CA1294" t="s">
        <v>5687</v>
      </c>
      <c r="CB1294">
        <v>224153.50100027499</v>
      </c>
      <c r="CC1294">
        <v>1.5385022308088E-3</v>
      </c>
      <c r="CD1294">
        <v>1154</v>
      </c>
      <c r="CE1294">
        <v>0.80261615925357699</v>
      </c>
      <c r="CF1294">
        <v>1.3423216573494473E-3</v>
      </c>
      <c r="CG1294">
        <v>127885.74710721801</v>
      </c>
      <c r="CH1294">
        <v>111578.52395058826</v>
      </c>
      <c r="CI1294">
        <v>195570.79147372601</v>
      </c>
    </row>
    <row r="1295" spans="77:87" x14ac:dyDescent="0.25">
      <c r="BY1295" t="s">
        <v>4220</v>
      </c>
      <c r="BZ1295" t="s">
        <v>367</v>
      </c>
      <c r="CA1295" t="s">
        <v>368</v>
      </c>
      <c r="CB1295">
        <v>231186.88619046699</v>
      </c>
      <c r="CC1295">
        <v>1.3660392536468599E-3</v>
      </c>
      <c r="CD1295">
        <v>1155</v>
      </c>
      <c r="CE1295">
        <v>12.9543437929046</v>
      </c>
      <c r="CF1295">
        <v>1.1918501242573348E-3</v>
      </c>
      <c r="CG1295">
        <v>34290.765405918602</v>
      </c>
      <c r="CH1295">
        <v>29918.212745948313</v>
      </c>
      <c r="CI1295">
        <v>201707.32158477587</v>
      </c>
    </row>
    <row r="1296" spans="77:87" x14ac:dyDescent="0.25">
      <c r="BY1296" t="s">
        <v>5909</v>
      </c>
      <c r="BZ1296" t="s">
        <v>5910</v>
      </c>
      <c r="CA1296" t="s">
        <v>5911</v>
      </c>
      <c r="CB1296">
        <v>223457.447736884</v>
      </c>
      <c r="CC1296">
        <v>4.4190968635960302E-2</v>
      </c>
      <c r="CD1296">
        <v>1156</v>
      </c>
      <c r="CE1296">
        <v>-3.8145600600729299</v>
      </c>
      <c r="CF1296">
        <v>3.8556001461314479E-2</v>
      </c>
      <c r="CG1296">
        <v>1898.57209681783</v>
      </c>
      <c r="CH1296">
        <v>1656.477574464202</v>
      </c>
      <c r="CI1296">
        <v>194963.49474616308</v>
      </c>
    </row>
    <row r="1297" spans="77:87" x14ac:dyDescent="0.25">
      <c r="BY1297" t="s">
        <v>6100</v>
      </c>
      <c r="BZ1297" t="s">
        <v>554</v>
      </c>
      <c r="CA1297" t="s">
        <v>555</v>
      </c>
      <c r="CB1297">
        <v>223197.50355550199</v>
      </c>
      <c r="CC1297">
        <v>2.28267823605286E-2</v>
      </c>
      <c r="CD1297">
        <v>1157</v>
      </c>
      <c r="CE1297">
        <v>-0.81823358326453099</v>
      </c>
      <c r="CF1297">
        <v>1.9916048034608166E-2</v>
      </c>
      <c r="CG1297">
        <v>1292.9035041159</v>
      </c>
      <c r="CH1297">
        <v>1128.0402066920656</v>
      </c>
      <c r="CI1297">
        <v>194736.69708712579</v>
      </c>
    </row>
    <row r="1298" spans="77:87" x14ac:dyDescent="0.25">
      <c r="BY1298" t="s">
        <v>4729</v>
      </c>
      <c r="BZ1298" t="s">
        <v>4730</v>
      </c>
      <c r="CA1298" t="s">
        <v>4731</v>
      </c>
      <c r="CB1298">
        <v>221767.36563498399</v>
      </c>
      <c r="CC1298">
        <v>1.3045139154999099E-2</v>
      </c>
      <c r="CD1298">
        <v>1158</v>
      </c>
      <c r="CE1298">
        <v>0</v>
      </c>
      <c r="CF1298">
        <v>1.138170128078855E-2</v>
      </c>
      <c r="CG1298">
        <v>0</v>
      </c>
      <c r="CH1298">
        <v>0</v>
      </c>
      <c r="CI1298">
        <v>193488.92177340473</v>
      </c>
    </row>
    <row r="1299" spans="77:87" x14ac:dyDescent="0.25">
      <c r="BY1299" t="s">
        <v>6522</v>
      </c>
      <c r="BZ1299" t="s">
        <v>1039</v>
      </c>
      <c r="CA1299" t="s">
        <v>1039</v>
      </c>
      <c r="CB1299">
        <v>220936.11984012599</v>
      </c>
      <c r="CC1299">
        <v>1.04616845847107E-4</v>
      </c>
      <c r="CD1299">
        <v>1159</v>
      </c>
      <c r="CE1299">
        <v>-63.3512178025222</v>
      </c>
      <c r="CF1299">
        <v>9.1276733365759042E-5</v>
      </c>
      <c r="CG1299">
        <v>11.290327528683701</v>
      </c>
      <c r="CH1299">
        <v>9.8506527041911323</v>
      </c>
      <c r="CI1299">
        <v>192763.67145483225</v>
      </c>
    </row>
    <row r="1300" spans="77:87" x14ac:dyDescent="0.25">
      <c r="BY1300" t="s">
        <v>4647</v>
      </c>
      <c r="BZ1300" t="s">
        <v>3564</v>
      </c>
      <c r="CA1300" t="s">
        <v>3565</v>
      </c>
      <c r="CB1300">
        <v>220317.39009405501</v>
      </c>
      <c r="CC1300">
        <v>2.6189270967726101E-2</v>
      </c>
      <c r="CD1300">
        <v>1160</v>
      </c>
      <c r="CE1300">
        <v>8.2188038209814902</v>
      </c>
      <c r="CF1300">
        <v>2.2849772269547486E-2</v>
      </c>
      <c r="CG1300">
        <v>61.362710122421802</v>
      </c>
      <c r="CH1300">
        <v>53.538105503871336</v>
      </c>
      <c r="CI1300">
        <v>192223.83841360177</v>
      </c>
    </row>
    <row r="1301" spans="77:87" x14ac:dyDescent="0.25">
      <c r="BY1301" t="s">
        <v>5454</v>
      </c>
      <c r="BZ1301" t="s">
        <v>3046</v>
      </c>
      <c r="CA1301" t="s">
        <v>3047</v>
      </c>
      <c r="CB1301">
        <v>220271.24365218999</v>
      </c>
      <c r="CC1301">
        <v>3.7637440869824602E-2</v>
      </c>
      <c r="CD1301">
        <v>1161</v>
      </c>
      <c r="CE1301">
        <v>16.997967782603499</v>
      </c>
      <c r="CF1301">
        <v>3.2838140234749805E-2</v>
      </c>
      <c r="CG1301">
        <v>288.97601015135098</v>
      </c>
      <c r="CH1301">
        <v>252.12752319291172</v>
      </c>
      <c r="CI1301">
        <v>192183.57628912473</v>
      </c>
    </row>
    <row r="1302" spans="77:87" x14ac:dyDescent="0.25">
      <c r="BY1302" t="s">
        <v>4817</v>
      </c>
      <c r="BZ1302" t="s">
        <v>2256</v>
      </c>
      <c r="CA1302" t="s">
        <v>2257</v>
      </c>
      <c r="CB1302">
        <v>219032.50428440701</v>
      </c>
      <c r="CC1302">
        <v>4.6271398523078401E-4</v>
      </c>
      <c r="CD1302">
        <v>1162</v>
      </c>
      <c r="CE1302">
        <v>-0.56681125886057304</v>
      </c>
      <c r="CF1302">
        <v>4.03711474118066E-4</v>
      </c>
      <c r="CG1302">
        <v>0</v>
      </c>
      <c r="CH1302">
        <v>0</v>
      </c>
      <c r="CI1302">
        <v>191102.79353308523</v>
      </c>
    </row>
    <row r="1303" spans="77:87" x14ac:dyDescent="0.25">
      <c r="BY1303" t="s">
        <v>4135</v>
      </c>
      <c r="BZ1303" t="s">
        <v>1560</v>
      </c>
      <c r="CA1303" t="s">
        <v>1561</v>
      </c>
      <c r="CB1303">
        <v>217712.302907809</v>
      </c>
      <c r="CC1303">
        <v>1.40281030248005E-2</v>
      </c>
      <c r="CD1303">
        <v>1163</v>
      </c>
      <c r="CE1303">
        <v>-3.72805273869333</v>
      </c>
      <c r="CF1303">
        <v>1.2239323495696095E-2</v>
      </c>
      <c r="CG1303">
        <v>0</v>
      </c>
      <c r="CH1303">
        <v>0</v>
      </c>
      <c r="CI1303">
        <v>189950.93631482273</v>
      </c>
    </row>
    <row r="1304" spans="77:87" x14ac:dyDescent="0.25">
      <c r="BY1304" t="s">
        <v>4206</v>
      </c>
      <c r="BZ1304" t="s">
        <v>3221</v>
      </c>
      <c r="CA1304" t="s">
        <v>3222</v>
      </c>
      <c r="CB1304">
        <v>216933.53087940201</v>
      </c>
      <c r="CC1304">
        <v>1.2375625218096801E-3</v>
      </c>
      <c r="CD1304">
        <v>1164</v>
      </c>
      <c r="CE1304">
        <v>-4.2909598844766403</v>
      </c>
      <c r="CF1304">
        <v>1.0797559744036411E-3</v>
      </c>
      <c r="CG1304">
        <v>295560.31501048303</v>
      </c>
      <c r="CH1304">
        <v>257872.23700223642</v>
      </c>
      <c r="CI1304">
        <v>189271.46862284603</v>
      </c>
    </row>
    <row r="1305" spans="77:87" x14ac:dyDescent="0.25">
      <c r="BY1305" t="s">
        <v>5916</v>
      </c>
      <c r="BZ1305" t="s">
        <v>2032</v>
      </c>
      <c r="CA1305" t="s">
        <v>2033</v>
      </c>
      <c r="CB1305">
        <v>215990.987342104</v>
      </c>
      <c r="CC1305">
        <v>5.2485188444739497E-3</v>
      </c>
      <c r="CD1305">
        <v>1165</v>
      </c>
      <c r="CE1305">
        <v>-2.3168106531727499</v>
      </c>
      <c r="CF1305">
        <v>4.5792592125397007E-3</v>
      </c>
      <c r="CG1305">
        <v>192.36901657690001</v>
      </c>
      <c r="CH1305">
        <v>167.83927379711326</v>
      </c>
      <c r="CI1305">
        <v>188449.11258216304</v>
      </c>
    </row>
    <row r="1306" spans="77:87" x14ac:dyDescent="0.25">
      <c r="BY1306" t="s">
        <v>4736</v>
      </c>
      <c r="BZ1306" t="s">
        <v>2664</v>
      </c>
      <c r="CA1306" t="s">
        <v>2665</v>
      </c>
      <c r="CB1306">
        <v>212540.19699436601</v>
      </c>
      <c r="CC1306">
        <v>1.84817562603797E-3</v>
      </c>
      <c r="CD1306">
        <v>1166</v>
      </c>
      <c r="CE1306">
        <v>4.7474010053095403</v>
      </c>
      <c r="CF1306">
        <v>1.6125073592593651E-3</v>
      </c>
      <c r="CG1306">
        <v>87228.240297776501</v>
      </c>
      <c r="CH1306">
        <v>76105.418464445873</v>
      </c>
      <c r="CI1306">
        <v>185438.34631482651</v>
      </c>
    </row>
    <row r="1307" spans="77:87" x14ac:dyDescent="0.25">
      <c r="BY1307" t="s">
        <v>4699</v>
      </c>
      <c r="BZ1307" t="s">
        <v>998</v>
      </c>
      <c r="CA1307" t="s">
        <v>999</v>
      </c>
      <c r="CB1307">
        <v>211333.919960303</v>
      </c>
      <c r="CC1307">
        <v>1.7574891489750399E-2</v>
      </c>
      <c r="CD1307">
        <v>1167</v>
      </c>
      <c r="CE1307">
        <v>0.29086446346790001</v>
      </c>
      <c r="CF1307">
        <v>1.5333846776326375E-2</v>
      </c>
      <c r="CG1307">
        <v>14.571792157873499</v>
      </c>
      <c r="CH1307">
        <v>12.713684652654424</v>
      </c>
      <c r="CI1307">
        <v>184385.88649048502</v>
      </c>
    </row>
    <row r="1308" spans="77:87" x14ac:dyDescent="0.25">
      <c r="BY1308" t="s">
        <v>4167</v>
      </c>
      <c r="BZ1308" t="s">
        <v>2652</v>
      </c>
      <c r="CA1308" t="s">
        <v>2653</v>
      </c>
      <c r="CB1308">
        <v>215086.96110148</v>
      </c>
      <c r="CC1308">
        <v>4.8111072609516199E-2</v>
      </c>
      <c r="CD1308">
        <v>1168</v>
      </c>
      <c r="CE1308">
        <v>-5.45473394265262</v>
      </c>
      <c r="CF1308">
        <v>4.1976237296786373E-2</v>
      </c>
      <c r="CG1308">
        <v>82598.858327169801</v>
      </c>
      <c r="CH1308">
        <v>72066.34750643911</v>
      </c>
      <c r="CI1308">
        <v>187660.36234358596</v>
      </c>
    </row>
    <row r="1309" spans="77:87" x14ac:dyDescent="0.25">
      <c r="BY1309" t="s">
        <v>5873</v>
      </c>
      <c r="BZ1309" t="s">
        <v>2643</v>
      </c>
      <c r="CA1309" t="s">
        <v>2644</v>
      </c>
      <c r="CB1309">
        <v>210540.080337124</v>
      </c>
      <c r="CC1309">
        <v>1.8890657531016801E-3</v>
      </c>
      <c r="CD1309">
        <v>1169</v>
      </c>
      <c r="CE1309">
        <v>-4.8676949933059603</v>
      </c>
      <c r="CF1309">
        <v>1.6481834226606733E-3</v>
      </c>
      <c r="CG1309">
        <v>0</v>
      </c>
      <c r="CH1309">
        <v>0</v>
      </c>
      <c r="CI1309">
        <v>183693.27253301608</v>
      </c>
    </row>
    <row r="1310" spans="77:87" x14ac:dyDescent="0.25">
      <c r="BY1310" t="s">
        <v>5738</v>
      </c>
      <c r="BZ1310" t="s">
        <v>2112</v>
      </c>
      <c r="CA1310" t="s">
        <v>2113</v>
      </c>
      <c r="CB1310">
        <v>210478.76743226801</v>
      </c>
      <c r="CC1310">
        <v>1.65980119985104E-3</v>
      </c>
      <c r="CD1310">
        <v>1170</v>
      </c>
      <c r="CE1310">
        <v>24.636953932739701</v>
      </c>
      <c r="CF1310">
        <v>1.4481533096532353E-3</v>
      </c>
      <c r="CG1310">
        <v>217.13859373119101</v>
      </c>
      <c r="CH1310">
        <v>189.450383090152</v>
      </c>
      <c r="CI1310">
        <v>183639.77788190989</v>
      </c>
    </row>
    <row r="1311" spans="77:87" x14ac:dyDescent="0.25">
      <c r="BY1311" t="s">
        <v>5863</v>
      </c>
      <c r="BZ1311" t="s">
        <v>1225</v>
      </c>
      <c r="CA1311" t="s">
        <v>1226</v>
      </c>
      <c r="CB1311">
        <v>207523.012491114</v>
      </c>
      <c r="CC1311">
        <v>6.88310442698002E-3</v>
      </c>
      <c r="CD1311">
        <v>1171</v>
      </c>
      <c r="CE1311">
        <v>-18.335476079715601</v>
      </c>
      <c r="CF1311">
        <v>6.0054122490780931E-3</v>
      </c>
      <c r="CG1311">
        <v>166.355591622476</v>
      </c>
      <c r="CH1311">
        <v>145.14292471232767</v>
      </c>
      <c r="CI1311">
        <v>181060.92307632219</v>
      </c>
    </row>
    <row r="1312" spans="77:87" x14ac:dyDescent="0.25">
      <c r="BY1312" t="s">
        <v>9702</v>
      </c>
      <c r="BZ1312" t="s">
        <v>9703</v>
      </c>
      <c r="CA1312" t="s">
        <v>9704</v>
      </c>
      <c r="CB1312">
        <v>207177.116430547</v>
      </c>
      <c r="CC1312">
        <v>3.8235195394695801E-4</v>
      </c>
      <c r="CD1312">
        <v>1172</v>
      </c>
      <c r="CE1312">
        <v>0.92024521964595196</v>
      </c>
      <c r="CF1312">
        <v>3.3359672689136575E-4</v>
      </c>
      <c r="CG1312">
        <v>259.90437431349898</v>
      </c>
      <c r="CH1312">
        <v>226.76292792728759</v>
      </c>
      <c r="CI1312">
        <v>180759.13360602231</v>
      </c>
    </row>
    <row r="1313" spans="77:87" x14ac:dyDescent="0.25">
      <c r="BY1313" t="s">
        <v>4314</v>
      </c>
      <c r="BZ1313" t="s">
        <v>4315</v>
      </c>
      <c r="CA1313" t="s">
        <v>4316</v>
      </c>
      <c r="CB1313">
        <v>207319.318134959</v>
      </c>
      <c r="CC1313">
        <v>2.9962489482025198E-4</v>
      </c>
      <c r="CD1313">
        <v>1173</v>
      </c>
      <c r="CE1313">
        <v>-1.67178863730597</v>
      </c>
      <c r="CF1313">
        <v>2.6141852598214252E-4</v>
      </c>
      <c r="CG1313">
        <v>8199.4716507982102</v>
      </c>
      <c r="CH1313">
        <v>7153.9242227183304</v>
      </c>
      <c r="CI1313">
        <v>180883.20260229794</v>
      </c>
    </row>
    <row r="1314" spans="77:87" x14ac:dyDescent="0.25">
      <c r="BY1314" t="s">
        <v>4804</v>
      </c>
      <c r="BZ1314" t="s">
        <v>2250</v>
      </c>
      <c r="CA1314" t="s">
        <v>4805</v>
      </c>
      <c r="CB1314">
        <v>207149.65078233901</v>
      </c>
      <c r="CC1314">
        <v>8.6657268626042503E-4</v>
      </c>
      <c r="CD1314">
        <v>1174</v>
      </c>
      <c r="CE1314">
        <v>0.76134302233460605</v>
      </c>
      <c r="CF1314">
        <v>7.5607253674461359E-4</v>
      </c>
      <c r="CG1314">
        <v>1.3865162980166801</v>
      </c>
      <c r="CH1314">
        <v>1.2097160587913818</v>
      </c>
      <c r="CI1314">
        <v>180735.17021247992</v>
      </c>
    </row>
    <row r="1315" spans="77:87" x14ac:dyDescent="0.25">
      <c r="BY1315" t="s">
        <v>4581</v>
      </c>
      <c r="BZ1315" t="s">
        <v>703</v>
      </c>
      <c r="CA1315" t="s">
        <v>4582</v>
      </c>
      <c r="CB1315">
        <v>206901.75430241201</v>
      </c>
      <c r="CC1315">
        <v>8.2984416467056098E-4</v>
      </c>
      <c r="CD1315">
        <v>1175</v>
      </c>
      <c r="CE1315">
        <v>0</v>
      </c>
      <c r="CF1315">
        <v>7.2402741585675943E-4</v>
      </c>
      <c r="CG1315">
        <v>0</v>
      </c>
      <c r="CH1315">
        <v>0</v>
      </c>
      <c r="CI1315">
        <v>180518.88400429432</v>
      </c>
    </row>
    <row r="1316" spans="77:87" x14ac:dyDescent="0.25">
      <c r="BY1316" t="s">
        <v>4239</v>
      </c>
      <c r="BZ1316" t="s">
        <v>2266</v>
      </c>
      <c r="CA1316" t="s">
        <v>2267</v>
      </c>
      <c r="CB1316">
        <v>206009.13656087799</v>
      </c>
      <c r="CC1316">
        <v>1.1487291509337499E-3</v>
      </c>
      <c r="CD1316">
        <v>1176</v>
      </c>
      <c r="CE1316">
        <v>-4.1388174498084798</v>
      </c>
      <c r="CF1316">
        <v>1.0022501019815843E-3</v>
      </c>
      <c r="CG1316">
        <v>64678.683355962901</v>
      </c>
      <c r="CH1316">
        <v>56431.245726510679</v>
      </c>
      <c r="CI1316">
        <v>179740.08752145429</v>
      </c>
    </row>
    <row r="1317" spans="77:87" x14ac:dyDescent="0.25">
      <c r="BY1317" t="s">
        <v>4134</v>
      </c>
      <c r="BZ1317" t="s">
        <v>4134</v>
      </c>
      <c r="CA1317" t="s">
        <v>2967</v>
      </c>
      <c r="CB1317">
        <v>206101.340134656</v>
      </c>
      <c r="CC1317">
        <v>4.5433276525261398E-2</v>
      </c>
      <c r="CD1317">
        <v>1177</v>
      </c>
      <c r="CE1317">
        <v>-22.795109757466498</v>
      </c>
      <c r="CF1317">
        <v>3.9639897702419234E-2</v>
      </c>
      <c r="CG1317">
        <v>1591.53650317958</v>
      </c>
      <c r="CH1317">
        <v>1388.5933175131397</v>
      </c>
      <c r="CI1317">
        <v>179820.53384872555</v>
      </c>
    </row>
    <row r="1318" spans="77:87" x14ac:dyDescent="0.25">
      <c r="BY1318" t="s">
        <v>5947</v>
      </c>
      <c r="BZ1318" t="s">
        <v>3541</v>
      </c>
      <c r="CA1318" t="s">
        <v>3542</v>
      </c>
      <c r="CB1318">
        <v>205563.23048350899</v>
      </c>
      <c r="CC1318">
        <v>1.3123825450510201E-2</v>
      </c>
      <c r="CD1318">
        <v>1178</v>
      </c>
      <c r="CE1318">
        <v>-3.3354360207238498</v>
      </c>
      <c r="CF1318">
        <v>1.1450353972013848E-2</v>
      </c>
      <c r="CG1318">
        <v>1144.21791746294</v>
      </c>
      <c r="CH1318">
        <v>998.31411393557119</v>
      </c>
      <c r="CI1318">
        <v>179351.04071163491</v>
      </c>
    </row>
    <row r="1319" spans="77:87" x14ac:dyDescent="0.25">
      <c r="BY1319" t="s">
        <v>7082</v>
      </c>
      <c r="BZ1319" t="s">
        <v>7083</v>
      </c>
      <c r="CA1319" t="s">
        <v>7084</v>
      </c>
      <c r="CB1319">
        <v>205194.33076959301</v>
      </c>
      <c r="CC1319">
        <v>7.0342283328032398E-3</v>
      </c>
      <c r="CD1319">
        <v>1179</v>
      </c>
      <c r="CE1319">
        <v>-1.0101887750684599</v>
      </c>
      <c r="CF1319">
        <v>6.1372657411741709E-3</v>
      </c>
      <c r="CG1319">
        <v>3561.0345605933599</v>
      </c>
      <c r="CH1319">
        <v>3106.9527996338597</v>
      </c>
      <c r="CI1319">
        <v>179029.18087583923</v>
      </c>
    </row>
    <row r="1320" spans="77:87" x14ac:dyDescent="0.25">
      <c r="BY1320" t="s">
        <v>4765</v>
      </c>
      <c r="BZ1320" t="s">
        <v>2248</v>
      </c>
      <c r="CA1320" t="s">
        <v>2249</v>
      </c>
      <c r="CB1320">
        <v>204048.96344191101</v>
      </c>
      <c r="CC1320">
        <v>1.05118223811552E-3</v>
      </c>
      <c r="CD1320">
        <v>1180</v>
      </c>
      <c r="CE1320">
        <v>2.1066715618093501</v>
      </c>
      <c r="CF1320">
        <v>9.171417862044581E-4</v>
      </c>
      <c r="CG1320">
        <v>47690.707074238999</v>
      </c>
      <c r="CH1320">
        <v>41609.474252374508</v>
      </c>
      <c r="CI1320">
        <v>178029.86391757926</v>
      </c>
    </row>
    <row r="1321" spans="77:87" x14ac:dyDescent="0.25">
      <c r="BY1321" t="s">
        <v>4648</v>
      </c>
      <c r="BZ1321" t="s">
        <v>4649</v>
      </c>
      <c r="CA1321" t="s">
        <v>4650</v>
      </c>
      <c r="CB1321">
        <v>203428.27318578001</v>
      </c>
      <c r="CC1321">
        <v>3.8304713931777E-2</v>
      </c>
      <c r="CD1321">
        <v>1181</v>
      </c>
      <c r="CE1321">
        <v>-7.1668528947831103</v>
      </c>
      <c r="CF1321">
        <v>3.3420326639480406E-2</v>
      </c>
      <c r="CG1321">
        <v>633.424963432597</v>
      </c>
      <c r="CH1321">
        <v>552.65441264545314</v>
      </c>
      <c r="CI1321">
        <v>177488.32035876854</v>
      </c>
    </row>
    <row r="1322" spans="77:87" x14ac:dyDescent="0.25">
      <c r="BY1322" t="s">
        <v>5684</v>
      </c>
      <c r="BZ1322" t="s">
        <v>1775</v>
      </c>
      <c r="CA1322" t="s">
        <v>1776</v>
      </c>
      <c r="CB1322">
        <v>201451.08530449701</v>
      </c>
      <c r="CC1322">
        <v>2.85071837368585E-3</v>
      </c>
      <c r="CD1322">
        <v>1182</v>
      </c>
      <c r="CE1322">
        <v>4.9178045942087101</v>
      </c>
      <c r="CF1322">
        <v>2.4872118709836737E-3</v>
      </c>
      <c r="CG1322">
        <v>3295.7146280955199</v>
      </c>
      <c r="CH1322">
        <v>2875.4648730085491</v>
      </c>
      <c r="CI1322">
        <v>175763.25161297945</v>
      </c>
    </row>
    <row r="1323" spans="77:87" x14ac:dyDescent="0.25">
      <c r="BY1323" t="s">
        <v>4961</v>
      </c>
      <c r="BZ1323" t="s">
        <v>4962</v>
      </c>
      <c r="CA1323" t="s">
        <v>724</v>
      </c>
      <c r="CB1323">
        <v>200470.18368532599</v>
      </c>
      <c r="CC1323">
        <v>1.2443996294130399E-2</v>
      </c>
      <c r="CD1323">
        <v>1183</v>
      </c>
      <c r="CE1323">
        <v>-6.5436693397734302</v>
      </c>
      <c r="CF1323">
        <v>1.0857212550680661E-2</v>
      </c>
      <c r="CG1323">
        <v>43.858791134447898</v>
      </c>
      <c r="CH1323">
        <v>38.266181241729925</v>
      </c>
      <c r="CI1323">
        <v>174907.42868287541</v>
      </c>
    </row>
    <row r="1324" spans="77:87" x14ac:dyDescent="0.25">
      <c r="BY1324" t="s">
        <v>5707</v>
      </c>
      <c r="BZ1324" t="s">
        <v>3543</v>
      </c>
      <c r="CA1324" t="s">
        <v>3544</v>
      </c>
      <c r="CB1324">
        <v>200454.335471381</v>
      </c>
      <c r="CC1324">
        <v>2.1898339180598499E-3</v>
      </c>
      <c r="CD1324">
        <v>1184</v>
      </c>
      <c r="CE1324">
        <v>-0.65693394777467995</v>
      </c>
      <c r="CF1324">
        <v>1.9105994358323672E-3</v>
      </c>
      <c r="CG1324">
        <v>464.23458420116299</v>
      </c>
      <c r="CH1324">
        <v>405.03817543133607</v>
      </c>
      <c r="CI1324">
        <v>174893.60133808342</v>
      </c>
    </row>
    <row r="1325" spans="77:87" x14ac:dyDescent="0.25">
      <c r="BY1325" t="s">
        <v>9705</v>
      </c>
      <c r="BZ1325" t="s">
        <v>9706</v>
      </c>
      <c r="CA1325" t="s">
        <v>9707</v>
      </c>
      <c r="CB1325">
        <v>199479.098527219</v>
      </c>
      <c r="CC1325">
        <v>3.6335934144715002E-3</v>
      </c>
      <c r="CD1325">
        <v>1185</v>
      </c>
      <c r="CE1325">
        <v>0.74866154261691797</v>
      </c>
      <c r="CF1325">
        <v>3.1702593838185827E-3</v>
      </c>
      <c r="CG1325">
        <v>0.17441248389463199</v>
      </c>
      <c r="CH1325">
        <v>0.15217245042329197</v>
      </c>
      <c r="CI1325">
        <v>174042.72075761927</v>
      </c>
    </row>
    <row r="1326" spans="77:87" x14ac:dyDescent="0.25">
      <c r="BY1326" t="s">
        <v>5078</v>
      </c>
      <c r="BZ1326" t="s">
        <v>5079</v>
      </c>
      <c r="CA1326" t="s">
        <v>3531</v>
      </c>
      <c r="CB1326">
        <v>198567.733877235</v>
      </c>
      <c r="CC1326">
        <v>4.45647697404596E-5</v>
      </c>
      <c r="CD1326">
        <v>1186</v>
      </c>
      <c r="CE1326">
        <v>22.019797290042099</v>
      </c>
      <c r="CF1326">
        <v>3.8882137691774654E-5</v>
      </c>
      <c r="CG1326">
        <v>3376.22851038416</v>
      </c>
      <c r="CH1326">
        <v>2945.7121081110358</v>
      </c>
      <c r="CI1326">
        <v>173247.56785961334</v>
      </c>
    </row>
    <row r="1327" spans="77:87" x14ac:dyDescent="0.25">
      <c r="BY1327" t="s">
        <v>4567</v>
      </c>
      <c r="BZ1327" t="s">
        <v>846</v>
      </c>
      <c r="CA1327" t="s">
        <v>847</v>
      </c>
      <c r="CB1327">
        <v>197921.838460064</v>
      </c>
      <c r="CC1327">
        <v>1.6235676843311099E-2</v>
      </c>
      <c r="CD1327">
        <v>1187</v>
      </c>
      <c r="CE1327">
        <v>-5.3705592765105097</v>
      </c>
      <c r="CF1327">
        <v>1.4165400746313134E-2</v>
      </c>
      <c r="CG1327">
        <v>2.84642532209419</v>
      </c>
      <c r="CH1327">
        <v>2.4834662435726726</v>
      </c>
      <c r="CI1327">
        <v>172684.03315066747</v>
      </c>
    </row>
    <row r="1328" spans="77:87" x14ac:dyDescent="0.25">
      <c r="BY1328" t="s">
        <v>5050</v>
      </c>
      <c r="BZ1328" t="s">
        <v>6799</v>
      </c>
      <c r="CA1328" t="s">
        <v>6800</v>
      </c>
      <c r="CB1328">
        <v>153288.37426418901</v>
      </c>
      <c r="CC1328">
        <v>3.4064083169819898E-3</v>
      </c>
      <c r="CD1328">
        <v>1188</v>
      </c>
      <c r="CE1328">
        <v>-23.921661295959201</v>
      </c>
      <c r="CF1328">
        <v>2.9720435668503498E-3</v>
      </c>
      <c r="CG1328">
        <v>28749.817089070901</v>
      </c>
      <c r="CH1328">
        <v>25083.812912775127</v>
      </c>
      <c r="CI1328">
        <v>133741.96050826527</v>
      </c>
    </row>
    <row r="1329" spans="77:87" x14ac:dyDescent="0.25">
      <c r="BY1329" t="s">
        <v>5688</v>
      </c>
      <c r="BZ1329" t="s">
        <v>5689</v>
      </c>
      <c r="CA1329" t="s">
        <v>5690</v>
      </c>
      <c r="CB1329">
        <v>197301.16970102201</v>
      </c>
      <c r="CC1329">
        <v>1.7505598286854499E-2</v>
      </c>
      <c r="CD1329">
        <v>1189</v>
      </c>
      <c r="CE1329">
        <v>-0.209378685357964</v>
      </c>
      <c r="CF1329">
        <v>1.5273389426904541E-2</v>
      </c>
      <c r="CG1329">
        <v>0</v>
      </c>
      <c r="CH1329">
        <v>0</v>
      </c>
      <c r="CI1329">
        <v>172142.50834776598</v>
      </c>
    </row>
    <row r="1330" spans="77:87" x14ac:dyDescent="0.25">
      <c r="BY1330" t="s">
        <v>5291</v>
      </c>
      <c r="BZ1330" t="s">
        <v>5292</v>
      </c>
      <c r="CA1330" t="s">
        <v>5293</v>
      </c>
      <c r="CB1330">
        <v>197087.169910756</v>
      </c>
      <c r="CC1330">
        <v>5.1200747603429098E-3</v>
      </c>
      <c r="CD1330">
        <v>1190</v>
      </c>
      <c r="CE1330">
        <v>-1.85512930883417</v>
      </c>
      <c r="CF1330">
        <v>4.4671935473525465E-3</v>
      </c>
      <c r="CG1330">
        <v>34042.335702342003</v>
      </c>
      <c r="CH1330">
        <v>29701.461307593578</v>
      </c>
      <c r="CI1330">
        <v>171955.79652675593</v>
      </c>
    </row>
    <row r="1331" spans="77:87" x14ac:dyDescent="0.25">
      <c r="BY1331" t="s">
        <v>5739</v>
      </c>
      <c r="BZ1331" t="s">
        <v>3386</v>
      </c>
      <c r="CA1331" t="s">
        <v>3387</v>
      </c>
      <c r="CB1331">
        <v>195812.33871149001</v>
      </c>
      <c r="CC1331">
        <v>5.3294788117780898E-4</v>
      </c>
      <c r="CD1331">
        <v>1191</v>
      </c>
      <c r="CE1331">
        <v>1.93612947076423</v>
      </c>
      <c r="CF1331">
        <v>4.6498956505730207E-4</v>
      </c>
      <c r="CG1331">
        <v>603.04668721736198</v>
      </c>
      <c r="CH1331">
        <v>526.14979194352759</v>
      </c>
      <c r="CI1331">
        <v>170843.52415303316</v>
      </c>
    </row>
    <row r="1332" spans="77:87" x14ac:dyDescent="0.25">
      <c r="BY1332" t="s">
        <v>5713</v>
      </c>
      <c r="BZ1332" t="s">
        <v>5714</v>
      </c>
      <c r="CA1332" t="s">
        <v>5715</v>
      </c>
      <c r="CB1332">
        <v>194576.34790863199</v>
      </c>
      <c r="CC1332">
        <v>7.7107975744347603E-4</v>
      </c>
      <c r="CD1332">
        <v>1192</v>
      </c>
      <c r="CE1332">
        <v>-14.1902087314248</v>
      </c>
      <c r="CF1332">
        <v>6.7275629325282897E-4</v>
      </c>
      <c r="CG1332">
        <v>621.55194569166804</v>
      </c>
      <c r="CH1332">
        <v>542.29537088874099</v>
      </c>
      <c r="CI1332">
        <v>169765.13948141076</v>
      </c>
    </row>
    <row r="1333" spans="77:87" x14ac:dyDescent="0.25">
      <c r="BY1333" t="s">
        <v>4525</v>
      </c>
      <c r="BZ1333" t="s">
        <v>4526</v>
      </c>
      <c r="CA1333" t="s">
        <v>4527</v>
      </c>
      <c r="CB1333">
        <v>161777.190623748</v>
      </c>
      <c r="CC1333">
        <v>8.2723471729751505E-4</v>
      </c>
      <c r="CD1333">
        <v>1193</v>
      </c>
      <c r="CE1333">
        <v>-20.526127745956199</v>
      </c>
      <c r="CF1333">
        <v>7.2175070955604007E-4</v>
      </c>
      <c r="CG1333">
        <v>32963.815995956204</v>
      </c>
      <c r="CH1333">
        <v>28760.467963047857</v>
      </c>
      <c r="CI1333">
        <v>141148.33393855146</v>
      </c>
    </row>
    <row r="1334" spans="77:87" x14ac:dyDescent="0.25">
      <c r="BY1334" t="s">
        <v>4713</v>
      </c>
      <c r="BZ1334" t="s">
        <v>1801</v>
      </c>
      <c r="CA1334" t="s">
        <v>1802</v>
      </c>
      <c r="CB1334">
        <v>192776.19813600599</v>
      </c>
      <c r="CC1334">
        <v>0.55716481060303003</v>
      </c>
      <c r="CD1334">
        <v>1194</v>
      </c>
      <c r="CE1334">
        <v>6.4107847917982896</v>
      </c>
      <c r="CF1334">
        <v>0.4861184969437955</v>
      </c>
      <c r="CG1334">
        <v>23212.410256996602</v>
      </c>
      <c r="CH1334">
        <v>20252.502975485946</v>
      </c>
      <c r="CI1334">
        <v>168194.53400689139</v>
      </c>
    </row>
    <row r="1335" spans="77:87" x14ac:dyDescent="0.25">
      <c r="BY1335" t="s">
        <v>7521</v>
      </c>
      <c r="BZ1335" t="s">
        <v>7522</v>
      </c>
      <c r="CA1335" t="s">
        <v>7523</v>
      </c>
      <c r="CB1335">
        <v>208555.62008900999</v>
      </c>
      <c r="CC1335">
        <v>4.1711122248759E-4</v>
      </c>
      <c r="CD1335">
        <v>1195</v>
      </c>
      <c r="CE1335">
        <v>0.97448230113968803</v>
      </c>
      <c r="CF1335">
        <v>3.639237020633076E-4</v>
      </c>
      <c r="CG1335">
        <v>154.340348982465</v>
      </c>
      <c r="CH1335">
        <v>134.65979372231502</v>
      </c>
      <c r="CI1335">
        <v>181961.85874898007</v>
      </c>
    </row>
    <row r="1336" spans="77:87" x14ac:dyDescent="0.25">
      <c r="BY1336" t="s">
        <v>4661</v>
      </c>
      <c r="BZ1336" t="s">
        <v>2238</v>
      </c>
      <c r="CA1336" t="s">
        <v>2239</v>
      </c>
      <c r="CB1336">
        <v>191043.51853279199</v>
      </c>
      <c r="CC1336">
        <v>1.12121110244286E-2</v>
      </c>
      <c r="CD1336">
        <v>1196</v>
      </c>
      <c r="CE1336">
        <v>6.35704254175893</v>
      </c>
      <c r="CF1336">
        <v>9.782409899259617E-3</v>
      </c>
      <c r="CG1336">
        <v>12438.245462729399</v>
      </c>
      <c r="CH1336">
        <v>10852.195030794928</v>
      </c>
      <c r="CI1336">
        <v>166682.79531060162</v>
      </c>
    </row>
    <row r="1337" spans="77:87" x14ac:dyDescent="0.25">
      <c r="BY1337" t="s">
        <v>5190</v>
      </c>
      <c r="BZ1337" t="s">
        <v>2560</v>
      </c>
      <c r="CA1337" t="s">
        <v>2561</v>
      </c>
      <c r="CB1337">
        <v>190856.48270960001</v>
      </c>
      <c r="CC1337">
        <v>2.69867763136174E-2</v>
      </c>
      <c r="CD1337">
        <v>1197</v>
      </c>
      <c r="CE1337">
        <v>-7.6019458328782701</v>
      </c>
      <c r="CF1337">
        <v>2.3545584518762801E-2</v>
      </c>
      <c r="CG1337">
        <v>1183.8008561521599</v>
      </c>
      <c r="CH1337">
        <v>1032.8496737807739</v>
      </c>
      <c r="CI1337">
        <v>166519.60917336817</v>
      </c>
    </row>
    <row r="1338" spans="77:87" x14ac:dyDescent="0.25">
      <c r="BY1338" t="s">
        <v>6918</v>
      </c>
      <c r="BZ1338" t="s">
        <v>6919</v>
      </c>
      <c r="CA1338" t="s">
        <v>6920</v>
      </c>
      <c r="CB1338">
        <v>190290.85430091101</v>
      </c>
      <c r="CC1338">
        <v>7.0455789474121495E-5</v>
      </c>
      <c r="CD1338">
        <v>1198</v>
      </c>
      <c r="CE1338">
        <v>7.9276047422912699</v>
      </c>
      <c r="CF1338">
        <v>6.1471689935118403E-5</v>
      </c>
      <c r="CG1338">
        <v>13.8079838105749</v>
      </c>
      <c r="CH1338">
        <v>12.047272562953259</v>
      </c>
      <c r="CI1338">
        <v>166026.10630558472</v>
      </c>
    </row>
    <row r="1339" spans="77:87" x14ac:dyDescent="0.25">
      <c r="BY1339" t="s">
        <v>5834</v>
      </c>
      <c r="BZ1339" t="s">
        <v>5835</v>
      </c>
      <c r="CA1339" t="s">
        <v>5836</v>
      </c>
      <c r="CB1339">
        <v>190236.272436609</v>
      </c>
      <c r="CC1339">
        <v>7.17371919364252E-4</v>
      </c>
      <c r="CD1339">
        <v>1199</v>
      </c>
      <c r="CE1339">
        <v>23.254998461018701</v>
      </c>
      <c r="CF1339">
        <v>6.2589695643843911E-4</v>
      </c>
      <c r="CG1339">
        <v>0</v>
      </c>
      <c r="CH1339">
        <v>0</v>
      </c>
      <c r="CI1339">
        <v>165978.48439312732</v>
      </c>
    </row>
    <row r="1340" spans="77:87" x14ac:dyDescent="0.25">
      <c r="BY1340" t="s">
        <v>5777</v>
      </c>
      <c r="BZ1340" t="s">
        <v>3265</v>
      </c>
      <c r="CA1340" t="s">
        <v>3266</v>
      </c>
      <c r="CB1340">
        <v>189928.65869327099</v>
      </c>
      <c r="CC1340">
        <v>2.4331487978442701E-2</v>
      </c>
      <c r="CD1340">
        <v>1200</v>
      </c>
      <c r="CE1340">
        <v>181.79318015272099</v>
      </c>
      <c r="CF1340">
        <v>2.122888262035957E-2</v>
      </c>
      <c r="CG1340">
        <v>3037.9022112156499</v>
      </c>
      <c r="CH1340">
        <v>2650.527148654699</v>
      </c>
      <c r="CI1340">
        <v>165710.09570865732</v>
      </c>
    </row>
    <row r="1341" spans="77:87" x14ac:dyDescent="0.25">
      <c r="BY1341" t="s">
        <v>4529</v>
      </c>
      <c r="BZ1341" t="s">
        <v>1469</v>
      </c>
      <c r="CA1341" t="s">
        <v>1470</v>
      </c>
      <c r="CB1341">
        <v>189238.510618361</v>
      </c>
      <c r="CC1341">
        <v>1.06262153166137E-2</v>
      </c>
      <c r="CD1341">
        <v>1201</v>
      </c>
      <c r="CE1341">
        <v>-56.7892050520528</v>
      </c>
      <c r="CF1341">
        <v>9.2712240967310258E-3</v>
      </c>
      <c r="CG1341">
        <v>11223.487120087901</v>
      </c>
      <c r="CH1341">
        <v>9792.3353834570171</v>
      </c>
      <c r="CI1341">
        <v>165107.95117537139</v>
      </c>
    </row>
    <row r="1342" spans="77:87" x14ac:dyDescent="0.25">
      <c r="BY1342" t="s">
        <v>5830</v>
      </c>
      <c r="BZ1342" t="s">
        <v>1898</v>
      </c>
      <c r="CA1342" t="s">
        <v>1899</v>
      </c>
      <c r="CB1342">
        <v>188647.986091531</v>
      </c>
      <c r="CC1342">
        <v>7.0259434366135402E-6</v>
      </c>
      <c r="CD1342">
        <v>1202</v>
      </c>
      <c r="CE1342">
        <v>-3.6305617836076798</v>
      </c>
      <c r="CF1342">
        <v>6.1300372852372042E-6</v>
      </c>
      <c r="CG1342">
        <v>78.690566490071703</v>
      </c>
      <c r="CH1342">
        <v>68.65641759465673</v>
      </c>
      <c r="CI1342">
        <v>164592.7267930556</v>
      </c>
    </row>
    <row r="1343" spans="77:87" x14ac:dyDescent="0.25">
      <c r="BY1343" t="s">
        <v>6387</v>
      </c>
      <c r="BZ1343" t="s">
        <v>6388</v>
      </c>
      <c r="CA1343" t="s">
        <v>6389</v>
      </c>
      <c r="CB1343">
        <v>188013.94916880401</v>
      </c>
      <c r="CC1343">
        <v>6.3907281541598796E-4</v>
      </c>
      <c r="CD1343">
        <v>1203</v>
      </c>
      <c r="CE1343">
        <v>1.8165155807844999</v>
      </c>
      <c r="CF1343">
        <v>5.5758208443103393E-4</v>
      </c>
      <c r="CG1343">
        <v>77380.683272916096</v>
      </c>
      <c r="CH1343">
        <v>67513.562826053501</v>
      </c>
      <c r="CI1343">
        <v>164039.53845449322</v>
      </c>
    </row>
    <row r="1344" spans="77:87" x14ac:dyDescent="0.25">
      <c r="BY1344" t="s">
        <v>5114</v>
      </c>
      <c r="BZ1344" t="s">
        <v>5115</v>
      </c>
      <c r="CA1344" t="s">
        <v>1110</v>
      </c>
      <c r="CB1344">
        <v>187799.73664891499</v>
      </c>
      <c r="CC1344">
        <v>6.8773166318801003E-5</v>
      </c>
      <c r="CD1344">
        <v>1204</v>
      </c>
      <c r="CE1344">
        <v>-0.231144986497403</v>
      </c>
      <c r="CF1344">
        <v>6.0003624788825441E-5</v>
      </c>
      <c r="CG1344">
        <v>0</v>
      </c>
      <c r="CH1344">
        <v>0</v>
      </c>
      <c r="CI1344">
        <v>163852.64102986534</v>
      </c>
    </row>
    <row r="1345" spans="77:87" x14ac:dyDescent="0.25">
      <c r="BY1345" t="s">
        <v>5046</v>
      </c>
      <c r="BZ1345" t="s">
        <v>2697</v>
      </c>
      <c r="CA1345" t="s">
        <v>2698</v>
      </c>
      <c r="CB1345">
        <v>187160.987501461</v>
      </c>
      <c r="CC1345">
        <v>2.8115926838795401E-3</v>
      </c>
      <c r="CD1345">
        <v>1205</v>
      </c>
      <c r="CE1345">
        <v>-7.8588289656071701</v>
      </c>
      <c r="CF1345">
        <v>2.4530752543873257E-3</v>
      </c>
      <c r="CG1345">
        <v>26276.747614199801</v>
      </c>
      <c r="CH1345">
        <v>22926.094418922738</v>
      </c>
      <c r="CI1345">
        <v>163295.34134119979</v>
      </c>
    </row>
    <row r="1346" spans="77:87" x14ac:dyDescent="0.25">
      <c r="BY1346" t="s">
        <v>4642</v>
      </c>
      <c r="BZ1346" t="s">
        <v>2294</v>
      </c>
      <c r="CA1346" t="s">
        <v>2295</v>
      </c>
      <c r="CB1346">
        <v>187015.957294555</v>
      </c>
      <c r="CC1346">
        <v>1.7400008285642201E-3</v>
      </c>
      <c r="CD1346">
        <v>1206</v>
      </c>
      <c r="CE1346">
        <v>0.95585223976705502</v>
      </c>
      <c r="CF1346">
        <v>1.5181263629106829E-3</v>
      </c>
      <c r="CG1346">
        <v>8087.9734024177196</v>
      </c>
      <c r="CH1346">
        <v>7056.6435619818303</v>
      </c>
      <c r="CI1346">
        <v>163168.80451609718</v>
      </c>
    </row>
    <row r="1347" spans="77:87" x14ac:dyDescent="0.25">
      <c r="BY1347" t="s">
        <v>9708</v>
      </c>
      <c r="BZ1347" t="s">
        <v>9709</v>
      </c>
      <c r="CA1347" t="s">
        <v>9710</v>
      </c>
      <c r="CB1347">
        <v>124096.439955485</v>
      </c>
      <c r="CC1347">
        <v>6.9518537081264995E-5</v>
      </c>
      <c r="CD1347">
        <v>1207</v>
      </c>
      <c r="CE1347">
        <v>0.837748079607334</v>
      </c>
      <c r="CF1347">
        <v>6.0653950343884598E-5</v>
      </c>
      <c r="CG1347">
        <v>53.417070633724897</v>
      </c>
      <c r="CH1347">
        <v>46.605646288936121</v>
      </c>
      <c r="CI1347">
        <v>108272.40651100133</v>
      </c>
    </row>
    <row r="1348" spans="77:87" x14ac:dyDescent="0.25">
      <c r="BY1348" t="s">
        <v>2758</v>
      </c>
      <c r="BZ1348" t="s">
        <v>5166</v>
      </c>
      <c r="CA1348" t="s">
        <v>2759</v>
      </c>
      <c r="CB1348">
        <v>186076.328321857</v>
      </c>
      <c r="CC1348">
        <v>6.5441110859883203E-2</v>
      </c>
      <c r="CD1348">
        <v>1208</v>
      </c>
      <c r="CE1348">
        <v>-3.5528833205464201</v>
      </c>
      <c r="CF1348">
        <v>5.7096453049696086E-2</v>
      </c>
      <c r="CG1348">
        <v>637.28385881678196</v>
      </c>
      <c r="CH1348">
        <v>556.02124484361912</v>
      </c>
      <c r="CI1348">
        <v>162348.9913922238</v>
      </c>
    </row>
    <row r="1349" spans="77:87" x14ac:dyDescent="0.25">
      <c r="BY1349" t="s">
        <v>4522</v>
      </c>
      <c r="BZ1349" t="s">
        <v>2699</v>
      </c>
      <c r="CA1349" t="s">
        <v>2700</v>
      </c>
      <c r="CB1349">
        <v>188007.021678363</v>
      </c>
      <c r="CC1349">
        <v>1.02780907868319E-2</v>
      </c>
      <c r="CD1349">
        <v>1209</v>
      </c>
      <c r="CE1349">
        <v>6.3929735483438597</v>
      </c>
      <c r="CF1349">
        <v>8.9674903182398215E-3</v>
      </c>
      <c r="CG1349">
        <v>5458.3524820909797</v>
      </c>
      <c r="CH1349">
        <v>4762.3361236896326</v>
      </c>
      <c r="CI1349">
        <v>164033.4943160683</v>
      </c>
    </row>
    <row r="1350" spans="77:87" x14ac:dyDescent="0.25">
      <c r="BY1350" t="s">
        <v>3894</v>
      </c>
      <c r="BZ1350" t="s">
        <v>3895</v>
      </c>
      <c r="CA1350" t="s">
        <v>2659</v>
      </c>
      <c r="CB1350">
        <v>185842.975619623</v>
      </c>
      <c r="CC1350">
        <v>5.0307583824695803E-4</v>
      </c>
      <c r="CD1350">
        <v>1210</v>
      </c>
      <c r="CE1350">
        <v>9.6307152749356195</v>
      </c>
      <c r="CF1350">
        <v>4.3892662580873563E-4</v>
      </c>
      <c r="CG1350">
        <v>197245.91568460601</v>
      </c>
      <c r="CH1350">
        <v>172094.29999199923</v>
      </c>
      <c r="CI1350">
        <v>162145.39442646247</v>
      </c>
    </row>
    <row r="1351" spans="77:87" x14ac:dyDescent="0.25">
      <c r="BY1351" t="s">
        <v>7110</v>
      </c>
      <c r="BZ1351" t="s">
        <v>1169</v>
      </c>
      <c r="CA1351" t="s">
        <v>1170</v>
      </c>
      <c r="CB1351">
        <v>185858.134740607</v>
      </c>
      <c r="CC1351">
        <v>0.26492055083889099</v>
      </c>
      <c r="CD1351">
        <v>1211</v>
      </c>
      <c r="CE1351">
        <v>1.0868185966092101</v>
      </c>
      <c r="CF1351">
        <v>0.23113947171922075</v>
      </c>
      <c r="CG1351">
        <v>5077.5022177856099</v>
      </c>
      <c r="CH1351">
        <v>4430.0495999868981</v>
      </c>
      <c r="CI1351">
        <v>162158.62054729331</v>
      </c>
    </row>
    <row r="1352" spans="77:87" x14ac:dyDescent="0.25">
      <c r="BY1352" t="s">
        <v>3951</v>
      </c>
      <c r="BZ1352" t="s">
        <v>486</v>
      </c>
      <c r="CA1352" t="s">
        <v>487</v>
      </c>
      <c r="CB1352">
        <v>182863.92525176899</v>
      </c>
      <c r="CC1352">
        <v>4.5534641788228603E-3</v>
      </c>
      <c r="CD1352">
        <v>1212</v>
      </c>
      <c r="CE1352">
        <v>-4.8289265242899004</v>
      </c>
      <c r="CF1352">
        <v>3.9728337475244437E-3</v>
      </c>
      <c r="CG1352">
        <v>115.507872445746</v>
      </c>
      <c r="CH1352">
        <v>100.7790015986992</v>
      </c>
      <c r="CI1352">
        <v>159546.21468721499</v>
      </c>
    </row>
    <row r="1353" spans="77:87" x14ac:dyDescent="0.25">
      <c r="BY1353" t="s">
        <v>6175</v>
      </c>
      <c r="BZ1353" t="s">
        <v>6175</v>
      </c>
      <c r="CA1353" t="s">
        <v>6176</v>
      </c>
      <c r="CB1353">
        <v>182068.819749602</v>
      </c>
      <c r="CC1353">
        <v>2.33924051809998E-2</v>
      </c>
      <c r="CD1353">
        <v>1213</v>
      </c>
      <c r="CE1353">
        <v>-52.537798178985803</v>
      </c>
      <c r="CF1353">
        <v>2.0409546026749801E-2</v>
      </c>
      <c r="CG1353">
        <v>1537.5052813085599</v>
      </c>
      <c r="CH1353">
        <v>1341.4518328677809</v>
      </c>
      <c r="CI1353">
        <v>158852.49626805133</v>
      </c>
    </row>
    <row r="1354" spans="77:87" x14ac:dyDescent="0.25">
      <c r="BY1354" t="s">
        <v>3271</v>
      </c>
      <c r="BZ1354" t="s">
        <v>4433</v>
      </c>
      <c r="CA1354" t="s">
        <v>2688</v>
      </c>
      <c r="CB1354">
        <v>181458.33123779501</v>
      </c>
      <c r="CC1354">
        <v>1.4386375800465199E-2</v>
      </c>
      <c r="CD1354">
        <v>1214</v>
      </c>
      <c r="CE1354">
        <v>1.8052459120304201</v>
      </c>
      <c r="CF1354">
        <v>1.2551911476644686E-2</v>
      </c>
      <c r="CG1354">
        <v>1634.2168011665799</v>
      </c>
      <c r="CH1354">
        <v>1425.8312799826253</v>
      </c>
      <c r="CI1354">
        <v>158319.85358833888</v>
      </c>
    </row>
    <row r="1355" spans="77:87" x14ac:dyDescent="0.25">
      <c r="BY1355" t="s">
        <v>4705</v>
      </c>
      <c r="BZ1355" t="s">
        <v>4706</v>
      </c>
      <c r="CA1355" t="s">
        <v>4707</v>
      </c>
      <c r="CB1355">
        <v>181656.608163656</v>
      </c>
      <c r="CC1355">
        <v>6.0554988654396805E-4</v>
      </c>
      <c r="CD1355">
        <v>1215</v>
      </c>
      <c r="CE1355">
        <v>0</v>
      </c>
      <c r="CF1355">
        <v>5.2833379831120075E-4</v>
      </c>
      <c r="CG1355">
        <v>0</v>
      </c>
      <c r="CH1355">
        <v>0</v>
      </c>
      <c r="CI1355">
        <v>158492.84743027564</v>
      </c>
    </row>
    <row r="1356" spans="77:87" x14ac:dyDescent="0.25">
      <c r="BY1356" t="s">
        <v>4630</v>
      </c>
      <c r="BZ1356" t="s">
        <v>399</v>
      </c>
      <c r="CA1356" t="s">
        <v>400</v>
      </c>
      <c r="CB1356">
        <v>181184.043667066</v>
      </c>
      <c r="CC1356">
        <v>8.6066821988054001E-3</v>
      </c>
      <c r="CD1356">
        <v>1216</v>
      </c>
      <c r="CE1356">
        <v>-0.12706636993832299</v>
      </c>
      <c r="CF1356">
        <v>7.5092097249069324E-3</v>
      </c>
      <c r="CG1356">
        <v>0</v>
      </c>
      <c r="CH1356">
        <v>0</v>
      </c>
      <c r="CI1356">
        <v>158080.54152290383</v>
      </c>
    </row>
    <row r="1357" spans="77:87" x14ac:dyDescent="0.25">
      <c r="BY1357" t="s">
        <v>4166</v>
      </c>
      <c r="BZ1357" t="s">
        <v>2647</v>
      </c>
      <c r="CA1357" t="s">
        <v>2648</v>
      </c>
      <c r="CB1357">
        <v>179964.46551749</v>
      </c>
      <c r="CC1357">
        <v>3.7678514198978899E-3</v>
      </c>
      <c r="CD1357">
        <v>1217</v>
      </c>
      <c r="CE1357">
        <v>0</v>
      </c>
      <c r="CF1357">
        <v>3.2873976139410322E-3</v>
      </c>
      <c r="CG1357">
        <v>0</v>
      </c>
      <c r="CH1357">
        <v>0</v>
      </c>
      <c r="CI1357">
        <v>157016.47666149287</v>
      </c>
    </row>
    <row r="1358" spans="77:87" x14ac:dyDescent="0.25">
      <c r="BY1358" t="s">
        <v>3985</v>
      </c>
      <c r="BZ1358" t="s">
        <v>3986</v>
      </c>
      <c r="CA1358" t="s">
        <v>3987</v>
      </c>
      <c r="CB1358">
        <v>179795.24698437401</v>
      </c>
      <c r="CC1358">
        <v>3.5083457857046801E-5</v>
      </c>
      <c r="CD1358">
        <v>1218</v>
      </c>
      <c r="CE1358">
        <v>-0.88474742197683298</v>
      </c>
      <c r="CF1358">
        <v>3.0609825811863348E-5</v>
      </c>
      <c r="CG1358">
        <v>14.60586872413</v>
      </c>
      <c r="CH1358">
        <v>12.743415979641293</v>
      </c>
      <c r="CI1358">
        <v>156868.83586040861</v>
      </c>
    </row>
    <row r="1359" spans="77:87" x14ac:dyDescent="0.25">
      <c r="BY1359" t="s">
        <v>1296</v>
      </c>
      <c r="BZ1359" t="s">
        <v>1296</v>
      </c>
      <c r="CA1359" t="s">
        <v>1295</v>
      </c>
      <c r="CB1359">
        <v>179033.12039531101</v>
      </c>
      <c r="CC1359">
        <v>0.76581854198557298</v>
      </c>
      <c r="CD1359">
        <v>1219</v>
      </c>
      <c r="CE1359">
        <v>0.57558110916336802</v>
      </c>
      <c r="CF1359">
        <v>0.66816595642282495</v>
      </c>
      <c r="CG1359">
        <v>0</v>
      </c>
      <c r="CH1359">
        <v>0</v>
      </c>
      <c r="CI1359">
        <v>156203.89108122341</v>
      </c>
    </row>
    <row r="1360" spans="77:87" x14ac:dyDescent="0.25">
      <c r="BY1360" t="s">
        <v>6827</v>
      </c>
      <c r="BZ1360" t="s">
        <v>977</v>
      </c>
      <c r="CA1360" t="s">
        <v>978</v>
      </c>
      <c r="CB1360">
        <v>177145.76064598901</v>
      </c>
      <c r="CC1360">
        <v>1.39480237071834E-3</v>
      </c>
      <c r="CD1360">
        <v>1220</v>
      </c>
      <c r="CE1360">
        <v>-12.9646483449587</v>
      </c>
      <c r="CF1360">
        <v>1.2169455412185622E-3</v>
      </c>
      <c r="CG1360">
        <v>127.67871657702</v>
      </c>
      <c r="CH1360">
        <v>111.39789271141792</v>
      </c>
      <c r="CI1360">
        <v>154557.19612297643</v>
      </c>
    </row>
    <row r="1361" spans="77:87" x14ac:dyDescent="0.25">
      <c r="BY1361" t="s">
        <v>5313</v>
      </c>
      <c r="BZ1361" t="s">
        <v>5314</v>
      </c>
      <c r="CA1361" t="s">
        <v>1388</v>
      </c>
      <c r="CB1361">
        <v>176813.882690614</v>
      </c>
      <c r="CC1361">
        <v>2.4624781837452102E-3</v>
      </c>
      <c r="CD1361">
        <v>1221</v>
      </c>
      <c r="CE1361">
        <v>0.61588522126937495</v>
      </c>
      <c r="CF1361">
        <v>2.1484777406231247E-3</v>
      </c>
      <c r="CG1361">
        <v>0</v>
      </c>
      <c r="CH1361">
        <v>0</v>
      </c>
      <c r="CI1361">
        <v>154267.63725320314</v>
      </c>
    </row>
    <row r="1362" spans="77:87" x14ac:dyDescent="0.25">
      <c r="BY1362" t="s">
        <v>4404</v>
      </c>
      <c r="BZ1362" t="s">
        <v>3263</v>
      </c>
      <c r="CA1362" t="s">
        <v>3264</v>
      </c>
      <c r="CB1362">
        <v>176399.20769247101</v>
      </c>
      <c r="CC1362">
        <v>2.2630907067567999E-2</v>
      </c>
      <c r="CD1362">
        <v>1222</v>
      </c>
      <c r="CE1362">
        <v>-13.868220015027999</v>
      </c>
      <c r="CF1362">
        <v>1.9745149583754142E-2</v>
      </c>
      <c r="CG1362">
        <v>2468.7626514697699</v>
      </c>
      <c r="CH1362">
        <v>2153.9608507302546</v>
      </c>
      <c r="CI1362">
        <v>153905.83912277335</v>
      </c>
    </row>
    <row r="1363" spans="77:87" x14ac:dyDescent="0.25">
      <c r="BY1363" t="s">
        <v>6375</v>
      </c>
      <c r="BZ1363" t="s">
        <v>1006</v>
      </c>
      <c r="CA1363" t="s">
        <v>1007</v>
      </c>
      <c r="CB1363">
        <v>176047.768720269</v>
      </c>
      <c r="CC1363">
        <v>2.7876239160716E-2</v>
      </c>
      <c r="CD1363">
        <v>1223</v>
      </c>
      <c r="CE1363">
        <v>0.459453463030709</v>
      </c>
      <c r="CF1363">
        <v>2.4321628400376473E-2</v>
      </c>
      <c r="CG1363">
        <v>511.84498355227697</v>
      </c>
      <c r="CH1363">
        <v>446.57758231959212</v>
      </c>
      <c r="CI1363">
        <v>153599.2135396727</v>
      </c>
    </row>
    <row r="1364" spans="77:87" x14ac:dyDescent="0.25">
      <c r="BY1364" t="s">
        <v>4697</v>
      </c>
      <c r="BZ1364" t="s">
        <v>2283</v>
      </c>
      <c r="CA1364" t="s">
        <v>2284</v>
      </c>
      <c r="CB1364">
        <v>175517.545745579</v>
      </c>
      <c r="CC1364">
        <v>0.17078209409213199</v>
      </c>
      <c r="CD1364">
        <v>1224</v>
      </c>
      <c r="CE1364">
        <v>0</v>
      </c>
      <c r="CF1364">
        <v>0.14900498614606794</v>
      </c>
      <c r="CG1364">
        <v>0</v>
      </c>
      <c r="CH1364">
        <v>0</v>
      </c>
      <c r="CI1364">
        <v>153136.60141737733</v>
      </c>
    </row>
    <row r="1365" spans="77:87" x14ac:dyDescent="0.25">
      <c r="BY1365" t="s">
        <v>5637</v>
      </c>
      <c r="BZ1365" t="s">
        <v>3233</v>
      </c>
      <c r="CA1365" t="s">
        <v>3234</v>
      </c>
      <c r="CB1365">
        <v>175323.73804500001</v>
      </c>
      <c r="CC1365">
        <v>1.22700217948433E-2</v>
      </c>
      <c r="CD1365">
        <v>1225</v>
      </c>
      <c r="CE1365">
        <v>14.918859879145201</v>
      </c>
      <c r="CF1365">
        <v>1.0705422235695657E-2</v>
      </c>
      <c r="CG1365">
        <v>4086.2199413932599</v>
      </c>
      <c r="CH1365">
        <v>3565.1696917864415</v>
      </c>
      <c r="CI1365">
        <v>152967.50691192996</v>
      </c>
    </row>
    <row r="1366" spans="77:87" x14ac:dyDescent="0.25">
      <c r="BY1366" t="s">
        <v>6480</v>
      </c>
      <c r="BZ1366" t="s">
        <v>1261</v>
      </c>
      <c r="CA1366" t="s">
        <v>1262</v>
      </c>
      <c r="CB1366">
        <v>172702.17852886999</v>
      </c>
      <c r="CC1366">
        <v>1.0462539830730399E-2</v>
      </c>
      <c r="CD1366">
        <v>1226</v>
      </c>
      <c r="CE1366">
        <v>42.018651381950498</v>
      </c>
      <c r="CF1366">
        <v>9.1284195267546473E-3</v>
      </c>
      <c r="CG1366">
        <v>288.83976083261803</v>
      </c>
      <c r="CH1366">
        <v>252.00864756980769</v>
      </c>
      <c r="CI1366">
        <v>150680.23293593974</v>
      </c>
    </row>
    <row r="1367" spans="77:87" x14ac:dyDescent="0.25">
      <c r="BY1367" t="s">
        <v>4741</v>
      </c>
      <c r="BZ1367" t="s">
        <v>4742</v>
      </c>
      <c r="CA1367" t="s">
        <v>4743</v>
      </c>
      <c r="CB1367">
        <v>171767.30222153399</v>
      </c>
      <c r="CC1367">
        <v>3.9510296432720901E-2</v>
      </c>
      <c r="CD1367">
        <v>1227</v>
      </c>
      <c r="CE1367">
        <v>10.786509480224501</v>
      </c>
      <c r="CF1367">
        <v>3.4472180493398945E-2</v>
      </c>
      <c r="CG1367">
        <v>17125.9034786058</v>
      </c>
      <c r="CH1367">
        <v>14942.111022434867</v>
      </c>
      <c r="CI1367">
        <v>149864.56644605738</v>
      </c>
    </row>
    <row r="1368" spans="77:87" x14ac:dyDescent="0.25">
      <c r="BY1368" t="s">
        <v>1807</v>
      </c>
      <c r="BZ1368" t="s">
        <v>1807</v>
      </c>
      <c r="CA1368" t="s">
        <v>1808</v>
      </c>
      <c r="CB1368">
        <v>168671.29808919301</v>
      </c>
      <c r="CC1368">
        <v>3.9277973450914697E-4</v>
      </c>
      <c r="CD1368">
        <v>1228</v>
      </c>
      <c r="CE1368">
        <v>20.041975892842</v>
      </c>
      <c r="CF1368">
        <v>3.4269481944294779E-4</v>
      </c>
      <c r="CG1368">
        <v>19986.6702403083</v>
      </c>
      <c r="CH1368">
        <v>17438.089971285637</v>
      </c>
      <c r="CI1368">
        <v>147163.34618464773</v>
      </c>
    </row>
    <row r="1369" spans="77:87" x14ac:dyDescent="0.25">
      <c r="BY1369" t="s">
        <v>9711</v>
      </c>
      <c r="BZ1369" t="s">
        <v>9712</v>
      </c>
      <c r="CA1369" t="s">
        <v>9713</v>
      </c>
      <c r="CB1369">
        <v>170408.33855155701</v>
      </c>
      <c r="CC1369">
        <v>4.1853558982647303E-2</v>
      </c>
      <c r="CD1369">
        <v>1229</v>
      </c>
      <c r="CE1369">
        <v>-8.4462064443658704</v>
      </c>
      <c r="CF1369">
        <v>3.651664426253403E-2</v>
      </c>
      <c r="CG1369">
        <v>144.26577174644501</v>
      </c>
      <c r="CH1369">
        <v>125.86986612796889</v>
      </c>
      <c r="CI1369">
        <v>148678.88966949383</v>
      </c>
    </row>
    <row r="1370" spans="77:87" x14ac:dyDescent="0.25">
      <c r="BY1370" t="s">
        <v>7122</v>
      </c>
      <c r="BZ1370" t="s">
        <v>1477</v>
      </c>
      <c r="CA1370" t="s">
        <v>1478</v>
      </c>
      <c r="CB1370">
        <v>170082.00937099999</v>
      </c>
      <c r="CC1370">
        <v>170082.00937099999</v>
      </c>
      <c r="CD1370">
        <v>1230</v>
      </c>
      <c r="CE1370">
        <v>-3.8675172070561898</v>
      </c>
      <c r="CF1370">
        <v>148394.17202806639</v>
      </c>
      <c r="CG1370">
        <v>1.7008200937</v>
      </c>
      <c r="CH1370">
        <v>1.4839417202719389</v>
      </c>
      <c r="CI1370">
        <v>148394.17202806639</v>
      </c>
    </row>
    <row r="1371" spans="77:87" x14ac:dyDescent="0.25">
      <c r="BY1371" t="s">
        <v>4985</v>
      </c>
      <c r="BZ1371" t="s">
        <v>4986</v>
      </c>
      <c r="CA1371" t="s">
        <v>4987</v>
      </c>
      <c r="CB1371">
        <v>169793.79207754799</v>
      </c>
      <c r="CC1371">
        <v>0.193493957902897</v>
      </c>
      <c r="CD1371">
        <v>1231</v>
      </c>
      <c r="CE1371">
        <v>-6.0735909696050298E-2</v>
      </c>
      <c r="CF1371">
        <v>0.16882076935486709</v>
      </c>
      <c r="CG1371">
        <v>0</v>
      </c>
      <c r="CH1371">
        <v>0</v>
      </c>
      <c r="CI1371">
        <v>148142.70647457161</v>
      </c>
    </row>
    <row r="1372" spans="77:87" x14ac:dyDescent="0.25">
      <c r="BY1372" t="s">
        <v>9714</v>
      </c>
      <c r="BZ1372" t="s">
        <v>715</v>
      </c>
      <c r="CA1372" t="s">
        <v>716</v>
      </c>
      <c r="CB1372">
        <v>168713.14337361799</v>
      </c>
      <c r="CC1372">
        <v>1.04277805621897E-4</v>
      </c>
      <c r="CD1372">
        <v>1232</v>
      </c>
      <c r="CE1372">
        <v>51.324330806524799</v>
      </c>
      <c r="CF1372">
        <v>9.0980925515826466E-5</v>
      </c>
      <c r="CG1372">
        <v>25.7720283939898</v>
      </c>
      <c r="CH1372">
        <v>22.485733965358595</v>
      </c>
      <c r="CI1372">
        <v>147199.85560947453</v>
      </c>
    </row>
    <row r="1373" spans="77:87" x14ac:dyDescent="0.25">
      <c r="BY1373" t="s">
        <v>5469</v>
      </c>
      <c r="BZ1373" t="s">
        <v>1030</v>
      </c>
      <c r="CA1373" t="s">
        <v>1031</v>
      </c>
      <c r="CB1373">
        <v>168652.492067165</v>
      </c>
      <c r="CC1373">
        <v>0.14055478656481701</v>
      </c>
      <c r="CD1373">
        <v>1233</v>
      </c>
      <c r="CE1373">
        <v>0.57171801626670704</v>
      </c>
      <c r="CF1373">
        <v>0.122632083510791</v>
      </c>
      <c r="CG1373">
        <v>4353.0614335754199</v>
      </c>
      <c r="CH1373">
        <v>3797.9851579344859</v>
      </c>
      <c r="CI1373">
        <v>147146.93819371259</v>
      </c>
    </row>
    <row r="1374" spans="77:87" x14ac:dyDescent="0.25">
      <c r="BY1374" t="s">
        <v>5082</v>
      </c>
      <c r="BZ1374" t="s">
        <v>1527</v>
      </c>
      <c r="CA1374" t="s">
        <v>1528</v>
      </c>
      <c r="CB1374">
        <v>168255.73415813499</v>
      </c>
      <c r="CC1374">
        <v>1.7636313500867699E-2</v>
      </c>
      <c r="CD1374">
        <v>1234</v>
      </c>
      <c r="CE1374">
        <v>1.9382170224651001</v>
      </c>
      <c r="CF1374">
        <v>1.5387436621118062E-2</v>
      </c>
      <c r="CG1374">
        <v>10664.291842074699</v>
      </c>
      <c r="CH1374">
        <v>9304.4453321243909</v>
      </c>
      <c r="CI1374">
        <v>146800.77247269463</v>
      </c>
    </row>
    <row r="1375" spans="77:87" x14ac:dyDescent="0.25">
      <c r="BY1375" t="s">
        <v>5509</v>
      </c>
      <c r="BZ1375" t="s">
        <v>5510</v>
      </c>
      <c r="CA1375" t="s">
        <v>5511</v>
      </c>
      <c r="CB1375">
        <v>167990.723495777</v>
      </c>
      <c r="CC1375">
        <v>0.52563701194371604</v>
      </c>
      <c r="CD1375">
        <v>1235</v>
      </c>
      <c r="CE1375">
        <v>-26.176895180677899</v>
      </c>
      <c r="CF1375">
        <v>0.45861093400272523</v>
      </c>
      <c r="CG1375">
        <v>13890.259895249001</v>
      </c>
      <c r="CH1375">
        <v>12119.057294966226</v>
      </c>
      <c r="CI1375">
        <v>146569.55437993657</v>
      </c>
    </row>
    <row r="1376" spans="77:87" x14ac:dyDescent="0.25">
      <c r="BY1376" t="s">
        <v>6617</v>
      </c>
      <c r="BZ1376" t="s">
        <v>358</v>
      </c>
      <c r="CA1376" t="s">
        <v>359</v>
      </c>
      <c r="CB1376">
        <v>167309.527004756</v>
      </c>
      <c r="CC1376">
        <v>1.8590699335479299E-2</v>
      </c>
      <c r="CD1376">
        <v>1236</v>
      </c>
      <c r="CE1376">
        <v>-22.8409394610362</v>
      </c>
      <c r="CF1376">
        <v>1.6220124900414998E-2</v>
      </c>
      <c r="CG1376">
        <v>80.1944811206981</v>
      </c>
      <c r="CH1376">
        <v>69.968562055073434</v>
      </c>
      <c r="CI1376">
        <v>145975.21997827161</v>
      </c>
    </row>
    <row r="1377" spans="77:87" x14ac:dyDescent="0.25">
      <c r="BY1377" t="s">
        <v>5712</v>
      </c>
      <c r="BZ1377" t="s">
        <v>4686</v>
      </c>
      <c r="CA1377" t="s">
        <v>3083</v>
      </c>
      <c r="CB1377">
        <v>167010.74274386</v>
      </c>
      <c r="CC1377">
        <v>5.5670247581286704E-4</v>
      </c>
      <c r="CD1377">
        <v>1237</v>
      </c>
      <c r="CE1377">
        <v>1.07509926678993</v>
      </c>
      <c r="CF1377">
        <v>4.8571511631206535E-4</v>
      </c>
      <c r="CG1377">
        <v>0</v>
      </c>
      <c r="CH1377">
        <v>0</v>
      </c>
      <c r="CI1377">
        <v>145714.53489361951</v>
      </c>
    </row>
    <row r="1378" spans="77:87" x14ac:dyDescent="0.25">
      <c r="BY1378" t="s">
        <v>5367</v>
      </c>
      <c r="BZ1378" t="s">
        <v>5368</v>
      </c>
      <c r="CA1378" t="s">
        <v>5369</v>
      </c>
      <c r="CB1378">
        <v>166578.858087895</v>
      </c>
      <c r="CC1378">
        <v>1.21754536312951E-6</v>
      </c>
      <c r="CD1378">
        <v>1238</v>
      </c>
      <c r="CE1378">
        <v>1.4801532497171199</v>
      </c>
      <c r="CF1378">
        <v>1.0622912836954141E-6</v>
      </c>
      <c r="CG1378">
        <v>0</v>
      </c>
      <c r="CH1378">
        <v>0</v>
      </c>
      <c r="CI1378">
        <v>145337.72157767523</v>
      </c>
    </row>
    <row r="1379" spans="77:87" x14ac:dyDescent="0.25">
      <c r="BY1379" t="s">
        <v>5307</v>
      </c>
      <c r="BZ1379" t="s">
        <v>5308</v>
      </c>
      <c r="CA1379" t="s">
        <v>5309</v>
      </c>
      <c r="CB1379">
        <v>165744.33574505401</v>
      </c>
      <c r="CC1379">
        <v>4.31584827271752E-2</v>
      </c>
      <c r="CD1379">
        <v>1239</v>
      </c>
      <c r="CE1379">
        <v>-6.1074544361029997</v>
      </c>
      <c r="CF1379">
        <v>3.76551719607022E-2</v>
      </c>
      <c r="CG1379">
        <v>1668.4353946707499</v>
      </c>
      <c r="CH1379">
        <v>1455.6865237547047</v>
      </c>
      <c r="CI1379">
        <v>144609.61251685926</v>
      </c>
    </row>
    <row r="1380" spans="77:87" x14ac:dyDescent="0.25">
      <c r="BY1380" t="s">
        <v>6045</v>
      </c>
      <c r="BZ1380" t="s">
        <v>6046</v>
      </c>
      <c r="CA1380" t="s">
        <v>6047</v>
      </c>
      <c r="CB1380">
        <v>165337.75671614299</v>
      </c>
      <c r="CC1380">
        <v>1.4181898112273999E-2</v>
      </c>
      <c r="CD1380">
        <v>1240</v>
      </c>
      <c r="CE1380">
        <v>6.1806889984450004</v>
      </c>
      <c r="CF1380">
        <v>1.2373507556385499E-2</v>
      </c>
      <c r="CG1380">
        <v>3046.8569502658302</v>
      </c>
      <c r="CH1380">
        <v>2658.3400331096345</v>
      </c>
      <c r="CI1380">
        <v>144254.87800624079</v>
      </c>
    </row>
    <row r="1381" spans="77:87" x14ac:dyDescent="0.25">
      <c r="BY1381" t="s">
        <v>4197</v>
      </c>
      <c r="BZ1381" t="s">
        <v>1615</v>
      </c>
      <c r="CA1381" t="s">
        <v>1616</v>
      </c>
      <c r="CB1381">
        <v>165054.797415735</v>
      </c>
      <c r="CC1381">
        <v>1.43428254862763E-2</v>
      </c>
      <c r="CD1381">
        <v>1241</v>
      </c>
      <c r="CE1381">
        <v>28.224755434936402</v>
      </c>
      <c r="CF1381">
        <v>1.251391443721927E-2</v>
      </c>
      <c r="CG1381">
        <v>52.664064068196502</v>
      </c>
      <c r="CH1381">
        <v>45.948658602604517</v>
      </c>
      <c r="CI1381">
        <v>144007.99997806503</v>
      </c>
    </row>
    <row r="1382" spans="77:87" x14ac:dyDescent="0.25">
      <c r="BY1382" t="s">
        <v>4983</v>
      </c>
      <c r="BZ1382" t="s">
        <v>4984</v>
      </c>
      <c r="CA1382" t="s">
        <v>3304</v>
      </c>
      <c r="CB1382">
        <v>165488.70019775801</v>
      </c>
      <c r="CC1382">
        <v>2.9754081504031402E-3</v>
      </c>
      <c r="CD1382">
        <v>1242</v>
      </c>
      <c r="CE1382">
        <v>7.9207654622334198</v>
      </c>
      <c r="CF1382">
        <v>2.5960019555126353E-3</v>
      </c>
      <c r="CG1382">
        <v>380.98507143128103</v>
      </c>
      <c r="CH1382">
        <v>332.40414103279284</v>
      </c>
      <c r="CI1382">
        <v>144386.57408074115</v>
      </c>
    </row>
    <row r="1383" spans="77:87" x14ac:dyDescent="0.25">
      <c r="BY1383" t="s">
        <v>5931</v>
      </c>
      <c r="BZ1383" t="s">
        <v>756</v>
      </c>
      <c r="CA1383" t="s">
        <v>757</v>
      </c>
      <c r="CB1383">
        <v>164593.181931539</v>
      </c>
      <c r="CC1383">
        <v>7.7317044671674801E-2</v>
      </c>
      <c r="CD1383">
        <v>1243</v>
      </c>
      <c r="CE1383">
        <v>10.274816913715901</v>
      </c>
      <c r="CF1383">
        <v>6.7458039037410891E-2</v>
      </c>
      <c r="CG1383">
        <v>1.1025866848988199</v>
      </c>
      <c r="CH1383">
        <v>0.96199144636063227</v>
      </c>
      <c r="CI1383">
        <v>143605.24693072081</v>
      </c>
    </row>
    <row r="1384" spans="77:87" x14ac:dyDescent="0.25">
      <c r="BY1384" t="s">
        <v>5253</v>
      </c>
      <c r="BZ1384" t="s">
        <v>665</v>
      </c>
      <c r="CA1384" t="s">
        <v>5254</v>
      </c>
      <c r="CB1384">
        <v>161367.610875235</v>
      </c>
      <c r="CC1384">
        <v>4.0285362460350704</v>
      </c>
      <c r="CD1384">
        <v>1244</v>
      </c>
      <c r="CE1384">
        <v>-35.073070139903798</v>
      </c>
      <c r="CF1384">
        <v>3.514841475158156</v>
      </c>
      <c r="CG1384">
        <v>149.342696647243</v>
      </c>
      <c r="CH1384">
        <v>130.29941202696654</v>
      </c>
      <c r="CI1384">
        <v>140790.98134209035</v>
      </c>
    </row>
    <row r="1385" spans="77:87" x14ac:dyDescent="0.25">
      <c r="BY1385" t="s">
        <v>2716</v>
      </c>
      <c r="BZ1385" t="s">
        <v>2716</v>
      </c>
      <c r="CA1385" t="s">
        <v>5671</v>
      </c>
      <c r="CB1385">
        <v>163597.796339744</v>
      </c>
      <c r="CC1385">
        <v>1.54372860149368E-3</v>
      </c>
      <c r="CD1385">
        <v>1245</v>
      </c>
      <c r="CE1385">
        <v>67.631568303477295</v>
      </c>
      <c r="CF1385">
        <v>1.3468815926028156E-3</v>
      </c>
      <c r="CG1385">
        <v>30843.851138686201</v>
      </c>
      <c r="CH1385">
        <v>26910.828304587783</v>
      </c>
      <c r="CI1385">
        <v>142736.78693727797</v>
      </c>
    </row>
    <row r="1386" spans="77:87" x14ac:dyDescent="0.25">
      <c r="BY1386" t="s">
        <v>5358</v>
      </c>
      <c r="BZ1386" t="s">
        <v>5359</v>
      </c>
      <c r="CA1386" t="s">
        <v>5360</v>
      </c>
      <c r="CB1386">
        <v>163227.33082156299</v>
      </c>
      <c r="CC1386">
        <v>8.9033089539034503E-4</v>
      </c>
      <c r="CD1386">
        <v>1246</v>
      </c>
      <c r="CE1386">
        <v>0</v>
      </c>
      <c r="CF1386">
        <v>7.7680124159554091E-4</v>
      </c>
      <c r="CG1386">
        <v>0</v>
      </c>
      <c r="CH1386">
        <v>0</v>
      </c>
      <c r="CI1386">
        <v>142413.56095918227</v>
      </c>
    </row>
    <row r="1387" spans="77:87" x14ac:dyDescent="0.25">
      <c r="BY1387" t="s">
        <v>5330</v>
      </c>
      <c r="BZ1387" t="s">
        <v>3507</v>
      </c>
      <c r="CA1387" t="s">
        <v>3508</v>
      </c>
      <c r="CB1387">
        <v>162747.17607602</v>
      </c>
      <c r="CC1387">
        <v>1.26625091717898E-2</v>
      </c>
      <c r="CD1387">
        <v>1247</v>
      </c>
      <c r="CE1387">
        <v>-7.2724054759845203</v>
      </c>
      <c r="CF1387">
        <v>1.1047861977258201E-2</v>
      </c>
      <c r="CG1387">
        <v>17020.716861628</v>
      </c>
      <c r="CH1387">
        <v>14850.337171734374</v>
      </c>
      <c r="CI1387">
        <v>141994.63266586245</v>
      </c>
    </row>
    <row r="1388" spans="77:87" x14ac:dyDescent="0.25">
      <c r="BY1388" t="s">
        <v>9715</v>
      </c>
      <c r="BZ1388" t="s">
        <v>9715</v>
      </c>
      <c r="CA1388" t="s">
        <v>9716</v>
      </c>
      <c r="CB1388">
        <v>161256.78013685101</v>
      </c>
      <c r="CC1388">
        <v>0.73407909320527398</v>
      </c>
      <c r="CD1388">
        <v>1248</v>
      </c>
      <c r="CE1388">
        <v>-0.43479365448421098</v>
      </c>
      <c r="CF1388">
        <v>0.640473731714297</v>
      </c>
      <c r="CG1388">
        <v>1914971.9165473999</v>
      </c>
      <c r="CH1388">
        <v>1670786.1875807757</v>
      </c>
      <c r="CI1388">
        <v>140694.28307448066</v>
      </c>
    </row>
    <row r="1389" spans="77:87" x14ac:dyDescent="0.25">
      <c r="BY1389" t="s">
        <v>5733</v>
      </c>
      <c r="BZ1389" t="s">
        <v>546</v>
      </c>
      <c r="CA1389" t="s">
        <v>547</v>
      </c>
      <c r="CB1389">
        <v>160965.03790681899</v>
      </c>
      <c r="CC1389">
        <v>1.0215205476007501E-2</v>
      </c>
      <c r="CD1389">
        <v>1249</v>
      </c>
      <c r="CE1389">
        <v>2.8571122265629798</v>
      </c>
      <c r="CF1389">
        <v>8.9126237649398837E-3</v>
      </c>
      <c r="CG1389">
        <v>15858.998808005401</v>
      </c>
      <c r="CH1389">
        <v>13836.754434001406</v>
      </c>
      <c r="CI1389">
        <v>140439.74206316896</v>
      </c>
    </row>
    <row r="1390" spans="77:87" x14ac:dyDescent="0.25">
      <c r="BY1390" t="s">
        <v>2529</v>
      </c>
      <c r="BZ1390" t="s">
        <v>2529</v>
      </c>
      <c r="CA1390" t="s">
        <v>2528</v>
      </c>
      <c r="CB1390">
        <v>160490.33013972401</v>
      </c>
      <c r="CC1390">
        <v>1.9982308943357098E-3</v>
      </c>
      <c r="CD1390">
        <v>1250</v>
      </c>
      <c r="CE1390">
        <v>-4.3624648337031502E-2</v>
      </c>
      <c r="CF1390">
        <v>1.743428480075387E-3</v>
      </c>
      <c r="CG1390">
        <v>2.0531822439299399</v>
      </c>
      <c r="CH1390">
        <v>1.7913727632774583</v>
      </c>
      <c r="CI1390">
        <v>140025.56618228732</v>
      </c>
    </row>
    <row r="1391" spans="77:87" x14ac:dyDescent="0.25">
      <c r="BY1391" t="s">
        <v>6024</v>
      </c>
      <c r="BZ1391" t="s">
        <v>2625</v>
      </c>
      <c r="CA1391" t="s">
        <v>2626</v>
      </c>
      <c r="CB1391">
        <v>160240.791304935</v>
      </c>
      <c r="CC1391">
        <v>3.0406477743074901E-5</v>
      </c>
      <c r="CD1391">
        <v>1251</v>
      </c>
      <c r="CE1391">
        <v>0.73457151425716605</v>
      </c>
      <c r="CF1391">
        <v>2.6529226140144462E-5</v>
      </c>
      <c r="CG1391">
        <v>0</v>
      </c>
      <c r="CH1391">
        <v>0</v>
      </c>
      <c r="CI1391">
        <v>139807.8470424776</v>
      </c>
    </row>
    <row r="1392" spans="77:87" x14ac:dyDescent="0.25">
      <c r="BY1392" t="s">
        <v>4628</v>
      </c>
      <c r="BZ1392" t="s">
        <v>1440</v>
      </c>
      <c r="CA1392" t="s">
        <v>1441</v>
      </c>
      <c r="CB1392">
        <v>159381.066363046</v>
      </c>
      <c r="CC1392">
        <v>4.1724327047838201E-3</v>
      </c>
      <c r="CD1392">
        <v>1252</v>
      </c>
      <c r="CE1392">
        <v>13.217414156522199</v>
      </c>
      <c r="CF1392">
        <v>3.6403891208660177E-3</v>
      </c>
      <c r="CG1392">
        <v>529.48438754805397</v>
      </c>
      <c r="CH1392">
        <v>461.96771535425165</v>
      </c>
      <c r="CI1392">
        <v>139057.74906682863</v>
      </c>
    </row>
    <row r="1393" spans="77:87" x14ac:dyDescent="0.25">
      <c r="BY1393" t="s">
        <v>4464</v>
      </c>
      <c r="BZ1393" t="s">
        <v>2001</v>
      </c>
      <c r="CA1393" t="s">
        <v>2002</v>
      </c>
      <c r="CB1393">
        <v>159155.02882966399</v>
      </c>
      <c r="CC1393">
        <v>5.9635060460815298E-4</v>
      </c>
      <c r="CD1393">
        <v>1253</v>
      </c>
      <c r="CE1393">
        <v>-0.61456806730864</v>
      </c>
      <c r="CF1393">
        <v>5.203075536121492E-4</v>
      </c>
      <c r="CG1393">
        <v>74674.392745162302</v>
      </c>
      <c r="CH1393">
        <v>65152.362228655707</v>
      </c>
      <c r="CI1393">
        <v>138860.53448347829</v>
      </c>
    </row>
    <row r="1394" spans="77:87" x14ac:dyDescent="0.25">
      <c r="BY1394" t="s">
        <v>3289</v>
      </c>
      <c r="BZ1394" t="s">
        <v>402</v>
      </c>
      <c r="CA1394" t="s">
        <v>401</v>
      </c>
      <c r="CB1394">
        <v>158572.05467303999</v>
      </c>
      <c r="CC1394">
        <v>8.4771639835570199E-3</v>
      </c>
      <c r="CD1394">
        <v>1254</v>
      </c>
      <c r="CE1394">
        <v>11.2477852379008</v>
      </c>
      <c r="CF1394">
        <v>7.3962068953577339E-3</v>
      </c>
      <c r="CG1394">
        <v>206.551635134619</v>
      </c>
      <c r="CH1394">
        <v>180.21340993206329</v>
      </c>
      <c r="CI1394">
        <v>138351.89769346203</v>
      </c>
    </row>
    <row r="1395" spans="77:87" x14ac:dyDescent="0.25">
      <c r="BY1395" t="s">
        <v>4403</v>
      </c>
      <c r="BZ1395" t="s">
        <v>709</v>
      </c>
      <c r="CA1395" t="s">
        <v>710</v>
      </c>
      <c r="CB1395">
        <v>158553.67532899801</v>
      </c>
      <c r="CC1395">
        <v>5.6170516420658099E-3</v>
      </c>
      <c r="CD1395">
        <v>1255</v>
      </c>
      <c r="CE1395">
        <v>-23.3680967468609</v>
      </c>
      <c r="CF1395">
        <v>4.900798918979433E-3</v>
      </c>
      <c r="CG1395">
        <v>8.7776992885798197</v>
      </c>
      <c r="CH1395">
        <v>7.6584197414958561</v>
      </c>
      <c r="CI1395">
        <v>138335.86197309624</v>
      </c>
    </row>
    <row r="1396" spans="77:87" x14ac:dyDescent="0.25">
      <c r="BY1396" t="s">
        <v>9717</v>
      </c>
      <c r="BZ1396" t="s">
        <v>9717</v>
      </c>
      <c r="CA1396" t="s">
        <v>9718</v>
      </c>
      <c r="CB1396">
        <v>157511.34796349501</v>
      </c>
      <c r="CC1396">
        <v>0.51984114787010804</v>
      </c>
      <c r="CD1396">
        <v>1256</v>
      </c>
      <c r="CE1396">
        <v>0.62063697147243901</v>
      </c>
      <c r="CF1396">
        <v>0.45355412374059934</v>
      </c>
      <c r="CG1396">
        <v>0</v>
      </c>
      <c r="CH1396">
        <v>0</v>
      </c>
      <c r="CI1396">
        <v>137426.44593927797</v>
      </c>
    </row>
    <row r="1397" spans="77:87" x14ac:dyDescent="0.25">
      <c r="BY1397" t="s">
        <v>5042</v>
      </c>
      <c r="BZ1397" t="s">
        <v>3102</v>
      </c>
      <c r="CA1397" t="s">
        <v>5043</v>
      </c>
      <c r="CB1397">
        <v>156346.37008761399</v>
      </c>
      <c r="CC1397">
        <v>5.7403626315581103E-5</v>
      </c>
      <c r="CD1397">
        <v>1257</v>
      </c>
      <c r="CE1397">
        <v>-9.9637639686158206</v>
      </c>
      <c r="CF1397">
        <v>5.0083860309576116E-5</v>
      </c>
      <c r="CG1397">
        <v>54029.315236310802</v>
      </c>
      <c r="CH1397">
        <v>47139.821133267891</v>
      </c>
      <c r="CI1397">
        <v>136410.01905226204</v>
      </c>
    </row>
    <row r="1398" spans="77:87" x14ac:dyDescent="0.25">
      <c r="BY1398" t="s">
        <v>4212</v>
      </c>
      <c r="BZ1398" t="s">
        <v>3261</v>
      </c>
      <c r="CA1398" t="s">
        <v>3262</v>
      </c>
      <c r="CB1398">
        <v>155356.91304009399</v>
      </c>
      <c r="CC1398">
        <v>1.56123730651397E-2</v>
      </c>
      <c r="CD1398">
        <v>1258</v>
      </c>
      <c r="CE1398">
        <v>3.0798655304026399</v>
      </c>
      <c r="CF1398">
        <v>1.3621576926111482E-2</v>
      </c>
      <c r="CG1398">
        <v>3922.4301147698002</v>
      </c>
      <c r="CH1398">
        <v>3422.2653611150454</v>
      </c>
      <c r="CI1398">
        <v>135546.73163069951</v>
      </c>
    </row>
    <row r="1399" spans="77:87" x14ac:dyDescent="0.25">
      <c r="BY1399" t="s">
        <v>5660</v>
      </c>
      <c r="BZ1399" t="s">
        <v>5661</v>
      </c>
      <c r="CA1399" t="s">
        <v>5662</v>
      </c>
      <c r="CB1399">
        <v>154929.802678034</v>
      </c>
      <c r="CC1399">
        <v>8.3551505011869202E-7</v>
      </c>
      <c r="CD1399">
        <v>1259</v>
      </c>
      <c r="CE1399">
        <v>116.152242534203</v>
      </c>
      <c r="CF1399">
        <v>7.2897518401785747E-7</v>
      </c>
      <c r="CG1399">
        <v>77.374330089598502</v>
      </c>
      <c r="CH1399">
        <v>67.508019762553474</v>
      </c>
      <c r="CI1399">
        <v>135174.08381934723</v>
      </c>
    </row>
    <row r="1400" spans="77:87" x14ac:dyDescent="0.25">
      <c r="BY1400" t="s">
        <v>5893</v>
      </c>
      <c r="BZ1400" t="s">
        <v>5894</v>
      </c>
      <c r="CA1400" t="s">
        <v>5895</v>
      </c>
      <c r="CB1400">
        <v>154529.00149005</v>
      </c>
      <c r="CC1400">
        <v>1.21667341198659E-3</v>
      </c>
      <c r="CD1400">
        <v>1260</v>
      </c>
      <c r="CE1400">
        <v>40.630133903488797</v>
      </c>
      <c r="CF1400">
        <v>1.0615305185305325E-3</v>
      </c>
      <c r="CG1400">
        <v>0.42403498587087601</v>
      </c>
      <c r="CH1400">
        <v>0.36996458868253729</v>
      </c>
      <c r="CI1400">
        <v>134824.39039404783</v>
      </c>
    </row>
    <row r="1401" spans="77:87" x14ac:dyDescent="0.25">
      <c r="BY1401" t="s">
        <v>7081</v>
      </c>
      <c r="BZ1401" t="s">
        <v>1018</v>
      </c>
      <c r="CA1401" t="s">
        <v>1019</v>
      </c>
      <c r="CB1401">
        <v>154256.524699884</v>
      </c>
      <c r="CC1401">
        <v>2.2036646385697699E-2</v>
      </c>
      <c r="CD1401">
        <v>1261</v>
      </c>
      <c r="CE1401">
        <v>1.6978317880803899</v>
      </c>
      <c r="CF1401">
        <v>1.9226665458471851E-2</v>
      </c>
      <c r="CG1401">
        <v>0.220366463856977</v>
      </c>
      <c r="CH1401">
        <v>0.19226665458471853</v>
      </c>
      <c r="CI1401">
        <v>134586.65820930304</v>
      </c>
    </row>
    <row r="1402" spans="77:87" x14ac:dyDescent="0.25">
      <c r="BY1402" t="s">
        <v>5279</v>
      </c>
      <c r="BZ1402" t="s">
        <v>2702</v>
      </c>
      <c r="CA1402" t="s">
        <v>2703</v>
      </c>
      <c r="CB1402">
        <v>154199.66733480201</v>
      </c>
      <c r="CC1402">
        <v>2.5913167776024201E-5</v>
      </c>
      <c r="CD1402">
        <v>1262</v>
      </c>
      <c r="CE1402">
        <v>-0.45084003432241598</v>
      </c>
      <c r="CF1402">
        <v>2.2608876100232262E-5</v>
      </c>
      <c r="CG1402">
        <v>12403.1524286646</v>
      </c>
      <c r="CH1402">
        <v>10821.576849875868</v>
      </c>
      <c r="CI1402">
        <v>134537.05095427213</v>
      </c>
    </row>
    <row r="1403" spans="77:87" x14ac:dyDescent="0.25">
      <c r="BY1403" t="s">
        <v>5761</v>
      </c>
      <c r="BZ1403" t="s">
        <v>2333</v>
      </c>
      <c r="CA1403" t="s">
        <v>2334</v>
      </c>
      <c r="CB1403">
        <v>153925.09994151699</v>
      </c>
      <c r="CC1403">
        <v>6.5038393720961605E-4</v>
      </c>
      <c r="CD1403">
        <v>1263</v>
      </c>
      <c r="CE1403">
        <v>0.72204658097681496</v>
      </c>
      <c r="CF1403">
        <v>5.6745087984026938E-4</v>
      </c>
      <c r="CG1403">
        <v>48667.470000767702</v>
      </c>
      <c r="CH1403">
        <v>42461.686231089829</v>
      </c>
      <c r="CI1403">
        <v>134297.49474757447</v>
      </c>
    </row>
    <row r="1404" spans="77:87" x14ac:dyDescent="0.25">
      <c r="BY1404" t="s">
        <v>5343</v>
      </c>
      <c r="BZ1404" t="s">
        <v>2983</v>
      </c>
      <c r="CA1404" t="s">
        <v>2984</v>
      </c>
      <c r="CB1404">
        <v>153415.500716268</v>
      </c>
      <c r="CC1404">
        <v>1.32380351618912E-6</v>
      </c>
      <c r="CD1404">
        <v>1264</v>
      </c>
      <c r="CE1404">
        <v>-13.600417204137299</v>
      </c>
      <c r="CF1404">
        <v>1.155000034625781E-6</v>
      </c>
      <c r="CG1404">
        <v>250.420090675518</v>
      </c>
      <c r="CH1404">
        <v>218.48802323312009</v>
      </c>
      <c r="CI1404">
        <v>133852.87655793387</v>
      </c>
    </row>
    <row r="1405" spans="77:87" x14ac:dyDescent="0.25">
      <c r="BY1405" t="s">
        <v>5029</v>
      </c>
      <c r="BZ1405" t="s">
        <v>839</v>
      </c>
      <c r="CA1405" t="s">
        <v>1076</v>
      </c>
      <c r="CB1405">
        <v>153200.797958999</v>
      </c>
      <c r="CC1405">
        <v>2.24539283015243E-2</v>
      </c>
      <c r="CD1405">
        <v>1265</v>
      </c>
      <c r="CE1405">
        <v>-8.9822315346102393</v>
      </c>
      <c r="CF1405">
        <v>1.9590738088083742E-2</v>
      </c>
      <c r="CG1405">
        <v>11371.754234271901</v>
      </c>
      <c r="CH1405">
        <v>9921.6963648429592</v>
      </c>
      <c r="CI1405">
        <v>133665.55140805527</v>
      </c>
    </row>
    <row r="1406" spans="77:87" x14ac:dyDescent="0.25">
      <c r="BY1406" t="s">
        <v>5086</v>
      </c>
      <c r="BZ1406" t="s">
        <v>5086</v>
      </c>
      <c r="CA1406" t="s">
        <v>457</v>
      </c>
      <c r="CB1406">
        <v>152231.38306884101</v>
      </c>
      <c r="CC1406">
        <v>2.8524279744833502E-4</v>
      </c>
      <c r="CD1406">
        <v>1266</v>
      </c>
      <c r="CE1406">
        <v>-56.089394273528796</v>
      </c>
      <c r="CF1406">
        <v>2.4887034737450817E-4</v>
      </c>
      <c r="CG1406">
        <v>2143.20393919353</v>
      </c>
      <c r="CH1406">
        <v>1869.9154320912071</v>
      </c>
      <c r="CI1406">
        <v>132819.75048820089</v>
      </c>
    </row>
    <row r="1407" spans="77:87" x14ac:dyDescent="0.25">
      <c r="BY1407" t="s">
        <v>6429</v>
      </c>
      <c r="BZ1407" t="s">
        <v>2343</v>
      </c>
      <c r="CA1407" t="s">
        <v>2344</v>
      </c>
      <c r="CB1407">
        <v>151639.10360292401</v>
      </c>
      <c r="CC1407">
        <v>1.1090341413110001E-3</v>
      </c>
      <c r="CD1407">
        <v>1267</v>
      </c>
      <c r="CE1407">
        <v>-12.314879082012901</v>
      </c>
      <c r="CF1407">
        <v>9.6761676181586964E-4</v>
      </c>
      <c r="CG1407">
        <v>20.476834545515601</v>
      </c>
      <c r="CH1407">
        <v>17.865751465278734</v>
      </c>
      <c r="CI1407">
        <v>132302.99494610081</v>
      </c>
    </row>
    <row r="1408" spans="77:87" x14ac:dyDescent="0.25">
      <c r="BY1408" t="s">
        <v>4187</v>
      </c>
      <c r="BZ1408" t="s">
        <v>857</v>
      </c>
      <c r="CA1408" t="s">
        <v>858</v>
      </c>
      <c r="CB1408">
        <v>150081.263172279</v>
      </c>
      <c r="CC1408">
        <v>8.2715825051994703E-3</v>
      </c>
      <c r="CD1408">
        <v>1268</v>
      </c>
      <c r="CE1408">
        <v>-1.2274515044780501</v>
      </c>
      <c r="CF1408">
        <v>7.2168399336314682E-3</v>
      </c>
      <c r="CG1408">
        <v>270.77282218689601</v>
      </c>
      <c r="CH1408">
        <v>236.24549653855627</v>
      </c>
      <c r="CI1408">
        <v>130943.80098012908</v>
      </c>
    </row>
    <row r="1409" spans="77:87" x14ac:dyDescent="0.25">
      <c r="BY1409" t="s">
        <v>7121</v>
      </c>
      <c r="BZ1409" t="s">
        <v>2743</v>
      </c>
      <c r="CA1409" t="s">
        <v>2744</v>
      </c>
      <c r="CB1409">
        <v>149995.004508894</v>
      </c>
      <c r="CC1409">
        <v>1.11194741037778E-3</v>
      </c>
      <c r="CD1409">
        <v>1269</v>
      </c>
      <c r="CE1409">
        <v>-49.779976421810197</v>
      </c>
      <c r="CF1409">
        <v>9.7015854829086826E-4</v>
      </c>
      <c r="CG1409">
        <v>60.9208488613112</v>
      </c>
      <c r="CH1409">
        <v>53.152587739609992</v>
      </c>
      <c r="CI1409">
        <v>130868.54150394695</v>
      </c>
    </row>
    <row r="1410" spans="77:87" x14ac:dyDescent="0.25">
      <c r="BY1410" t="s">
        <v>6414</v>
      </c>
      <c r="BZ1410" t="s">
        <v>6415</v>
      </c>
      <c r="CA1410" t="s">
        <v>6416</v>
      </c>
      <c r="CB1410">
        <v>148395.69854709</v>
      </c>
      <c r="CC1410">
        <v>5.5244713625529304E-4</v>
      </c>
      <c r="CD1410">
        <v>1270</v>
      </c>
      <c r="CE1410">
        <v>-9.3875949551215108</v>
      </c>
      <c r="CF1410">
        <v>4.8200239212283581E-4</v>
      </c>
      <c r="CG1410">
        <v>1871.4680802113201</v>
      </c>
      <c r="CH1410">
        <v>1632.8296994312545</v>
      </c>
      <c r="CI1410">
        <v>129473.16944255642</v>
      </c>
    </row>
    <row r="1411" spans="77:87" x14ac:dyDescent="0.25">
      <c r="BY1411" t="s">
        <v>9719</v>
      </c>
      <c r="BZ1411" t="s">
        <v>9720</v>
      </c>
      <c r="CA1411" t="s">
        <v>9721</v>
      </c>
      <c r="CB1411">
        <v>148408.04279975701</v>
      </c>
      <c r="CC1411">
        <v>0.27754584750413602</v>
      </c>
      <c r="CD1411">
        <v>1271</v>
      </c>
      <c r="CE1411">
        <v>-9.4473434832183507</v>
      </c>
      <c r="CF1411">
        <v>0.24215486630549374</v>
      </c>
      <c r="CG1411">
        <v>843.53360666727201</v>
      </c>
      <c r="CH1411">
        <v>735.97126234670179</v>
      </c>
      <c r="CI1411">
        <v>129483.93963018886</v>
      </c>
    </row>
    <row r="1412" spans="77:87" x14ac:dyDescent="0.25">
      <c r="BY1412" t="s">
        <v>5516</v>
      </c>
      <c r="BZ1412" t="s">
        <v>2565</v>
      </c>
      <c r="CA1412" t="s">
        <v>5517</v>
      </c>
      <c r="CB1412">
        <v>148321.89884635201</v>
      </c>
      <c r="CC1412">
        <v>3.0949026972226901E-2</v>
      </c>
      <c r="CD1412">
        <v>1272</v>
      </c>
      <c r="CE1412">
        <v>16.007188748816201</v>
      </c>
      <c r="CF1412">
        <v>2.7002592746890371E-2</v>
      </c>
      <c r="CG1412">
        <v>3096.5748744622401</v>
      </c>
      <c r="CH1412">
        <v>2701.7182259200636</v>
      </c>
      <c r="CI1412">
        <v>129408.78023685834</v>
      </c>
    </row>
    <row r="1413" spans="77:87" x14ac:dyDescent="0.25">
      <c r="BY1413" t="s">
        <v>5457</v>
      </c>
      <c r="BZ1413" t="s">
        <v>5457</v>
      </c>
      <c r="CA1413" t="s">
        <v>5458</v>
      </c>
      <c r="CB1413">
        <v>146860.102440449</v>
      </c>
      <c r="CC1413">
        <v>1.8392137400713601E-2</v>
      </c>
      <c r="CD1413">
        <v>1273</v>
      </c>
      <c r="CE1413">
        <v>-17.978406120884401</v>
      </c>
      <c r="CF1413">
        <v>1.6046882392199015E-2</v>
      </c>
      <c r="CG1413">
        <v>12.8695880328646</v>
      </c>
      <c r="CH1413">
        <v>11.228535384441908</v>
      </c>
      <c r="CI1413">
        <v>128133.38333785765</v>
      </c>
    </row>
    <row r="1414" spans="77:87" x14ac:dyDescent="0.25">
      <c r="BY1414" t="s">
        <v>5896</v>
      </c>
      <c r="BZ1414" t="s">
        <v>5897</v>
      </c>
      <c r="CA1414" t="s">
        <v>5898</v>
      </c>
      <c r="CB1414">
        <v>147395.10638156699</v>
      </c>
      <c r="CC1414">
        <v>6.1622363617745701E-3</v>
      </c>
      <c r="CD1414">
        <v>1274</v>
      </c>
      <c r="CE1414">
        <v>0</v>
      </c>
      <c r="CF1414">
        <v>5.3764649543392501E-3</v>
      </c>
      <c r="CG1414">
        <v>0</v>
      </c>
      <c r="CH1414">
        <v>0</v>
      </c>
      <c r="CI1414">
        <v>128600.16678642792</v>
      </c>
    </row>
    <row r="1415" spans="77:87" x14ac:dyDescent="0.25">
      <c r="BY1415" t="s">
        <v>4775</v>
      </c>
      <c r="BZ1415" t="s">
        <v>2366</v>
      </c>
      <c r="CA1415" t="s">
        <v>2367</v>
      </c>
      <c r="CB1415">
        <v>147218.55452922199</v>
      </c>
      <c r="CC1415">
        <v>2.23700423969598E-3</v>
      </c>
      <c r="CD1415">
        <v>1275</v>
      </c>
      <c r="CE1415">
        <v>2.6902060591034398</v>
      </c>
      <c r="CF1415">
        <v>1.9517548810753878E-3</v>
      </c>
      <c r="CG1415">
        <v>123419.041666499</v>
      </c>
      <c r="CH1415">
        <v>107681.3859874371</v>
      </c>
      <c r="CI1415">
        <v>128446.12776698284</v>
      </c>
    </row>
    <row r="1416" spans="77:87" x14ac:dyDescent="0.25">
      <c r="BY1416" t="s">
        <v>4843</v>
      </c>
      <c r="BZ1416" t="s">
        <v>2349</v>
      </c>
      <c r="CA1416" t="s">
        <v>2350</v>
      </c>
      <c r="CB1416">
        <v>146706.782983265</v>
      </c>
      <c r="CC1416">
        <v>2.8832129692106702E-4</v>
      </c>
      <c r="CD1416">
        <v>1276</v>
      </c>
      <c r="CE1416">
        <v>-12.6347664502165</v>
      </c>
      <c r="CF1416">
        <v>2.5155629506547423E-4</v>
      </c>
      <c r="CG1416">
        <v>1520.5464331447699</v>
      </c>
      <c r="CH1416">
        <v>1326.6554752687484</v>
      </c>
      <c r="CI1416">
        <v>127999.61425793701</v>
      </c>
    </row>
    <row r="1417" spans="77:87" x14ac:dyDescent="0.25">
      <c r="BY1417" t="s">
        <v>4635</v>
      </c>
      <c r="BZ1417" t="s">
        <v>2689</v>
      </c>
      <c r="CA1417" t="s">
        <v>2690</v>
      </c>
      <c r="CB1417">
        <v>146133.489414988</v>
      </c>
      <c r="CC1417">
        <v>4.1964003727398896E-3</v>
      </c>
      <c r="CD1417">
        <v>1277</v>
      </c>
      <c r="CE1417">
        <v>2.0782652223706499</v>
      </c>
      <c r="CF1417">
        <v>3.6613005756103373E-3</v>
      </c>
      <c r="CG1417">
        <v>758329.138963231</v>
      </c>
      <c r="CH1417">
        <v>661631.55713747384</v>
      </c>
      <c r="CI1417">
        <v>127499.42364572528</v>
      </c>
    </row>
    <row r="1418" spans="77:87" x14ac:dyDescent="0.25">
      <c r="BY1418" t="s">
        <v>4734</v>
      </c>
      <c r="BZ1418" t="s">
        <v>260</v>
      </c>
      <c r="CA1418" t="s">
        <v>261</v>
      </c>
      <c r="CB1418">
        <v>145940.794945492</v>
      </c>
      <c r="CC1418">
        <v>1.30759433195236E-2</v>
      </c>
      <c r="CD1418">
        <v>1278</v>
      </c>
      <c r="CE1418">
        <v>15.422979853896599</v>
      </c>
      <c r="CF1418">
        <v>1.1408577483077872E-2</v>
      </c>
      <c r="CG1418">
        <v>310.73610063270002</v>
      </c>
      <c r="CH1418">
        <v>271.11289749662205</v>
      </c>
      <c r="CI1418">
        <v>127331.30041881259</v>
      </c>
    </row>
    <row r="1419" spans="77:87" x14ac:dyDescent="0.25">
      <c r="BY1419" t="s">
        <v>4803</v>
      </c>
      <c r="BZ1419" t="s">
        <v>2892</v>
      </c>
      <c r="CA1419" t="s">
        <v>2893</v>
      </c>
      <c r="CB1419">
        <v>145756.36195895399</v>
      </c>
      <c r="CC1419">
        <v>2.6125550621660999E-3</v>
      </c>
      <c r="CD1419">
        <v>1279</v>
      </c>
      <c r="CE1419">
        <v>-25.163550772579299</v>
      </c>
      <c r="CF1419">
        <v>2.2794177159690529E-3</v>
      </c>
      <c r="CG1419">
        <v>474.20833522421702</v>
      </c>
      <c r="CH1419">
        <v>413.74013356643644</v>
      </c>
      <c r="CI1419">
        <v>127170.38522011999</v>
      </c>
    </row>
    <row r="1420" spans="77:87" x14ac:dyDescent="0.25">
      <c r="BY1420" t="s">
        <v>3050</v>
      </c>
      <c r="BZ1420" t="s">
        <v>5886</v>
      </c>
      <c r="CA1420" t="s">
        <v>5887</v>
      </c>
      <c r="CB1420">
        <v>145282.20050371499</v>
      </c>
      <c r="CC1420">
        <v>1.07616444817567E-5</v>
      </c>
      <c r="CD1420">
        <v>1280</v>
      </c>
      <c r="CE1420">
        <v>-4.3599783479118503</v>
      </c>
      <c r="CF1420">
        <v>9.3893841473099798E-6</v>
      </c>
      <c r="CG1420">
        <v>26.053941290332901</v>
      </c>
      <c r="CH1420">
        <v>22.731699020637404</v>
      </c>
      <c r="CI1420">
        <v>126756.68598868434</v>
      </c>
    </row>
    <row r="1421" spans="77:87" x14ac:dyDescent="0.25">
      <c r="BY1421" t="s">
        <v>4203</v>
      </c>
      <c r="BZ1421" t="s">
        <v>2641</v>
      </c>
      <c r="CA1421" t="s">
        <v>2642</v>
      </c>
      <c r="CB1421">
        <v>145103.14459434399</v>
      </c>
      <c r="CC1421">
        <v>9.6457593277885102E-3</v>
      </c>
      <c r="CD1421">
        <v>1281</v>
      </c>
      <c r="CE1421">
        <v>2.3012118811180202</v>
      </c>
      <c r="CF1421">
        <v>8.415789972864891E-3</v>
      </c>
      <c r="CG1421">
        <v>2924.8505134041998</v>
      </c>
      <c r="CH1421">
        <v>2551.8911250379779</v>
      </c>
      <c r="CI1421">
        <v>126600.46221454088</v>
      </c>
    </row>
    <row r="1422" spans="77:87" x14ac:dyDescent="0.25">
      <c r="BY1422" t="s">
        <v>6718</v>
      </c>
      <c r="BZ1422" t="s">
        <v>1529</v>
      </c>
      <c r="CA1422" t="s">
        <v>1530</v>
      </c>
      <c r="CB1422">
        <v>144403.42538617601</v>
      </c>
      <c r="CC1422">
        <v>1.2790148416562499E-2</v>
      </c>
      <c r="CD1422">
        <v>1282</v>
      </c>
      <c r="CE1422">
        <v>0</v>
      </c>
      <c r="CF1422">
        <v>1.1159225431372955E-2</v>
      </c>
      <c r="CG1422">
        <v>0</v>
      </c>
      <c r="CH1422">
        <v>0</v>
      </c>
      <c r="CI1422">
        <v>125989.96700148322</v>
      </c>
    </row>
    <row r="1423" spans="77:87" x14ac:dyDescent="0.25">
      <c r="BY1423" t="s">
        <v>6631</v>
      </c>
      <c r="BZ1423" t="s">
        <v>6632</v>
      </c>
      <c r="CA1423" t="s">
        <v>6633</v>
      </c>
      <c r="CB1423">
        <v>144316.34091771301</v>
      </c>
      <c r="CC1423">
        <v>7.2158170458856401E-3</v>
      </c>
      <c r="CD1423">
        <v>1283</v>
      </c>
      <c r="CE1423">
        <v>0</v>
      </c>
      <c r="CF1423">
        <v>6.2956993510965816E-3</v>
      </c>
      <c r="CG1423">
        <v>2.5886718475407502</v>
      </c>
      <c r="CH1423">
        <v>2.2585799455734401</v>
      </c>
      <c r="CI1423">
        <v>125913.98702193181</v>
      </c>
    </row>
    <row r="1424" spans="77:87" x14ac:dyDescent="0.25">
      <c r="BY1424" t="s">
        <v>6009</v>
      </c>
      <c r="BZ1424" t="s">
        <v>6010</v>
      </c>
      <c r="CA1424" t="s">
        <v>6011</v>
      </c>
      <c r="CB1424">
        <v>143524.245165153</v>
      </c>
      <c r="CC1424">
        <v>7.4306071752863303E-3</v>
      </c>
      <c r="CD1424">
        <v>1284</v>
      </c>
      <c r="CE1424">
        <v>1.1592544090486101</v>
      </c>
      <c r="CF1424">
        <v>6.4831007319368725E-3</v>
      </c>
      <c r="CG1424">
        <v>0</v>
      </c>
      <c r="CH1424">
        <v>0</v>
      </c>
      <c r="CI1424">
        <v>125222.89456716373</v>
      </c>
    </row>
    <row r="1425" spans="77:87" x14ac:dyDescent="0.25">
      <c r="BY1425" t="s">
        <v>4995</v>
      </c>
      <c r="BZ1425" t="s">
        <v>1442</v>
      </c>
      <c r="CA1425" t="s">
        <v>1443</v>
      </c>
      <c r="CB1425">
        <v>141836.34241098599</v>
      </c>
      <c r="CC1425">
        <v>2.9554731658885398E-2</v>
      </c>
      <c r="CD1425">
        <v>1285</v>
      </c>
      <c r="CE1425">
        <v>-14.260870645605999</v>
      </c>
      <c r="CF1425">
        <v>2.5786089606134297E-2</v>
      </c>
      <c r="CG1425">
        <v>601.53635464307695</v>
      </c>
      <c r="CH1425">
        <v>524.83204791711989</v>
      </c>
      <c r="CI1425">
        <v>123750.22304479158</v>
      </c>
    </row>
    <row r="1426" spans="77:87" x14ac:dyDescent="0.25">
      <c r="BY1426" t="s">
        <v>6191</v>
      </c>
      <c r="BZ1426" t="s">
        <v>695</v>
      </c>
      <c r="CA1426" t="s">
        <v>696</v>
      </c>
      <c r="CB1426">
        <v>140403.813210288</v>
      </c>
      <c r="CC1426">
        <v>1.7997067159226201E-3</v>
      </c>
      <c r="CD1426">
        <v>1286</v>
      </c>
      <c r="CE1426">
        <v>0.40397416991774199</v>
      </c>
      <c r="CF1426">
        <v>1.5702189137484638E-3</v>
      </c>
      <c r="CG1426">
        <v>0</v>
      </c>
      <c r="CH1426">
        <v>0</v>
      </c>
      <c r="CI1426">
        <v>122500.3613725914</v>
      </c>
    </row>
    <row r="1427" spans="77:87" x14ac:dyDescent="0.25">
      <c r="BY1427" t="s">
        <v>6274</v>
      </c>
      <c r="BZ1427" t="s">
        <v>2754</v>
      </c>
      <c r="CA1427" t="s">
        <v>2755</v>
      </c>
      <c r="CB1427">
        <v>139711.80485371099</v>
      </c>
      <c r="CC1427">
        <v>2.91977855741313E-3</v>
      </c>
      <c r="CD1427">
        <v>1287</v>
      </c>
      <c r="CE1427">
        <v>-1.4270352350012401</v>
      </c>
      <c r="CF1427">
        <v>2.5474659144431532E-3</v>
      </c>
      <c r="CG1427">
        <v>6924.9459674416303</v>
      </c>
      <c r="CH1427">
        <v>6041.9184073492816</v>
      </c>
      <c r="CI1427">
        <v>121896.59376959494</v>
      </c>
    </row>
    <row r="1428" spans="77:87" x14ac:dyDescent="0.25">
      <c r="BY1428" t="s">
        <v>5231</v>
      </c>
      <c r="BZ1428" t="s">
        <v>5232</v>
      </c>
      <c r="CA1428" t="s">
        <v>5233</v>
      </c>
      <c r="CB1428">
        <v>127474.653905062</v>
      </c>
      <c r="CC1428">
        <v>1.8680796715327701E-3</v>
      </c>
      <c r="CD1428">
        <v>1288</v>
      </c>
      <c r="CE1428">
        <v>-26.132877448473099</v>
      </c>
      <c r="CF1428">
        <v>1.6298733602969412E-3</v>
      </c>
      <c r="CG1428">
        <v>9915.0383454240491</v>
      </c>
      <c r="CH1428">
        <v>8650.7321458456518</v>
      </c>
      <c r="CI1428">
        <v>111219.85088701198</v>
      </c>
    </row>
    <row r="1429" spans="77:87" x14ac:dyDescent="0.25">
      <c r="BY1429" t="s">
        <v>5015</v>
      </c>
      <c r="BZ1429" t="s">
        <v>5016</v>
      </c>
      <c r="CA1429" t="s">
        <v>5017</v>
      </c>
      <c r="CB1429">
        <v>139156.05351671201</v>
      </c>
      <c r="CC1429">
        <v>1.3953314463074E-3</v>
      </c>
      <c r="CD1429">
        <v>1289</v>
      </c>
      <c r="CE1429">
        <v>31.948776201112501</v>
      </c>
      <c r="CF1429">
        <v>1.2174071522629587E-3</v>
      </c>
      <c r="CG1429">
        <v>14.4322891256807</v>
      </c>
      <c r="CH1429">
        <v>12.591970210108657</v>
      </c>
      <c r="CI1429">
        <v>121411.70850858206</v>
      </c>
    </row>
    <row r="1430" spans="77:87" x14ac:dyDescent="0.25">
      <c r="BY1430" t="s">
        <v>6365</v>
      </c>
      <c r="BZ1430" t="s">
        <v>6366</v>
      </c>
      <c r="CA1430" t="s">
        <v>6367</v>
      </c>
      <c r="CB1430">
        <v>138305.397175655</v>
      </c>
      <c r="CC1430">
        <v>1.05102482768584E-3</v>
      </c>
      <c r="CD1430">
        <v>1290</v>
      </c>
      <c r="CE1430">
        <v>2.5793594231784001</v>
      </c>
      <c r="CF1430">
        <v>9.1700444780830825E-4</v>
      </c>
      <c r="CG1430">
        <v>5587.7369161985498</v>
      </c>
      <c r="CH1430">
        <v>4875.2222310664101</v>
      </c>
      <c r="CI1430">
        <v>120669.52276019858</v>
      </c>
    </row>
    <row r="1431" spans="77:87" x14ac:dyDescent="0.25">
      <c r="BY1431" t="s">
        <v>9722</v>
      </c>
      <c r="BZ1431" t="s">
        <v>9723</v>
      </c>
      <c r="CA1431" t="s">
        <v>9724</v>
      </c>
      <c r="CB1431">
        <v>138129.17664917899</v>
      </c>
      <c r="CC1431">
        <v>0.20957173281477001</v>
      </c>
      <c r="CD1431">
        <v>1291</v>
      </c>
      <c r="CE1431">
        <v>14.1486626094398</v>
      </c>
      <c r="CF1431">
        <v>0.18284840287662751</v>
      </c>
      <c r="CG1431">
        <v>5070.55637721114</v>
      </c>
      <c r="CH1431">
        <v>4423.9894513274412</v>
      </c>
      <c r="CI1431">
        <v>120515.77281793563</v>
      </c>
    </row>
    <row r="1432" spans="77:87" x14ac:dyDescent="0.25">
      <c r="BY1432" t="s">
        <v>6548</v>
      </c>
      <c r="BZ1432" t="s">
        <v>6549</v>
      </c>
      <c r="CA1432" t="s">
        <v>9725</v>
      </c>
      <c r="CB1432">
        <v>138204.775520247</v>
      </c>
      <c r="CC1432">
        <v>2.0306852748258799E-2</v>
      </c>
      <c r="CD1432">
        <v>1292</v>
      </c>
      <c r="CE1432">
        <v>3.37777322538824</v>
      </c>
      <c r="CF1432">
        <v>1.7717444726917334E-2</v>
      </c>
      <c r="CG1432">
        <v>26747.167101658801</v>
      </c>
      <c r="CH1432">
        <v>23336.528835857891</v>
      </c>
      <c r="CI1432">
        <v>120581.73177455828</v>
      </c>
    </row>
    <row r="1433" spans="77:87" x14ac:dyDescent="0.25">
      <c r="BY1433" t="s">
        <v>5417</v>
      </c>
      <c r="BZ1433" t="s">
        <v>5418</v>
      </c>
      <c r="CA1433" t="s">
        <v>5419</v>
      </c>
      <c r="CB1433">
        <v>137188.05424559701</v>
      </c>
      <c r="CC1433">
        <v>6.7600816826939101E-4</v>
      </c>
      <c r="CD1433">
        <v>1293</v>
      </c>
      <c r="CE1433">
        <v>0.55314582585657202</v>
      </c>
      <c r="CF1433">
        <v>5.8980766270068819E-4</v>
      </c>
      <c r="CG1433">
        <v>584110.48869924794</v>
      </c>
      <c r="CH1433">
        <v>509628.22384325229</v>
      </c>
      <c r="CI1433">
        <v>119694.65669652402</v>
      </c>
    </row>
    <row r="1434" spans="77:87" x14ac:dyDescent="0.25">
      <c r="BY1434" t="s">
        <v>6294</v>
      </c>
      <c r="BZ1434" t="s">
        <v>2067</v>
      </c>
      <c r="CA1434" t="s">
        <v>2068</v>
      </c>
      <c r="CB1434">
        <v>137152.446929217</v>
      </c>
      <c r="CC1434">
        <v>1.2030088009660499E-2</v>
      </c>
      <c r="CD1434">
        <v>1294</v>
      </c>
      <c r="CE1434">
        <v>1.7150588167508201</v>
      </c>
      <c r="CF1434">
        <v>1.0496083367196655E-2</v>
      </c>
      <c r="CG1434">
        <v>0</v>
      </c>
      <c r="CH1434">
        <v>0</v>
      </c>
      <c r="CI1434">
        <v>119663.58981148488</v>
      </c>
    </row>
    <row r="1435" spans="77:87" x14ac:dyDescent="0.25">
      <c r="BY1435" t="s">
        <v>4933</v>
      </c>
      <c r="BZ1435" t="s">
        <v>2676</v>
      </c>
      <c r="CA1435" t="s">
        <v>2677</v>
      </c>
      <c r="CB1435">
        <v>135937.989299295</v>
      </c>
      <c r="CC1435">
        <v>4.5291326918347002E-2</v>
      </c>
      <c r="CD1435">
        <v>1295</v>
      </c>
      <c r="CE1435">
        <v>-3.9244665592942298</v>
      </c>
      <c r="CF1435">
        <v>3.9516048657680922E-2</v>
      </c>
      <c r="CG1435">
        <v>6841.0513137258104</v>
      </c>
      <c r="CH1435">
        <v>5968.7214965073799</v>
      </c>
      <c r="CI1435">
        <v>118603.99253178477</v>
      </c>
    </row>
    <row r="1436" spans="77:87" x14ac:dyDescent="0.25">
      <c r="BY1436" t="s">
        <v>219</v>
      </c>
      <c r="BZ1436" t="s">
        <v>441</v>
      </c>
      <c r="CA1436" t="s">
        <v>442</v>
      </c>
      <c r="CB1436">
        <v>135895.70042357</v>
      </c>
      <c r="CC1436">
        <v>3.89726995059735E-3</v>
      </c>
      <c r="CD1436">
        <v>1296</v>
      </c>
      <c r="CE1436">
        <v>-49.174804456851703</v>
      </c>
      <c r="CF1436">
        <v>3.400313470116881E-3</v>
      </c>
      <c r="CG1436">
        <v>5982.2829286644201</v>
      </c>
      <c r="CH1436">
        <v>5219.458103298708</v>
      </c>
      <c r="CI1436">
        <v>118567.09607975895</v>
      </c>
    </row>
    <row r="1437" spans="77:87" x14ac:dyDescent="0.25">
      <c r="BY1437" t="s">
        <v>4689</v>
      </c>
      <c r="BZ1437" t="s">
        <v>720</v>
      </c>
      <c r="CA1437" t="s">
        <v>721</v>
      </c>
      <c r="CB1437">
        <v>135180.19507603699</v>
      </c>
      <c r="CC1437">
        <v>3.4759268540632497E-5</v>
      </c>
      <c r="CD1437">
        <v>1297</v>
      </c>
      <c r="CE1437">
        <v>0.837748079607334</v>
      </c>
      <c r="CF1437">
        <v>3.0326975171942299E-5</v>
      </c>
      <c r="CG1437">
        <v>1.53798176869464</v>
      </c>
      <c r="CH1437">
        <v>1.3418675614413123</v>
      </c>
      <c r="CI1437">
        <v>117942.82768111127</v>
      </c>
    </row>
    <row r="1438" spans="77:87" x14ac:dyDescent="0.25">
      <c r="BY1438" t="s">
        <v>5489</v>
      </c>
      <c r="BZ1438" t="s">
        <v>1703</v>
      </c>
      <c r="CA1438" t="s">
        <v>1704</v>
      </c>
      <c r="CB1438">
        <v>134759.872811123</v>
      </c>
      <c r="CC1438">
        <v>4.1400882584062297E-3</v>
      </c>
      <c r="CD1438">
        <v>1298</v>
      </c>
      <c r="CE1438">
        <v>-28.238382580657799</v>
      </c>
      <c r="CF1438">
        <v>3.6121690442238196E-3</v>
      </c>
      <c r="CG1438">
        <v>245.41069116337701</v>
      </c>
      <c r="CH1438">
        <v>214.11739229037025</v>
      </c>
      <c r="CI1438">
        <v>117576.10238948552</v>
      </c>
    </row>
    <row r="1439" spans="77:87" x14ac:dyDescent="0.25">
      <c r="BY1439" t="s">
        <v>4932</v>
      </c>
      <c r="BZ1439" t="s">
        <v>444</v>
      </c>
      <c r="CA1439" t="s">
        <v>445</v>
      </c>
      <c r="CB1439">
        <v>134308.39459569499</v>
      </c>
      <c r="CC1439">
        <v>7.4778034998612003E-6</v>
      </c>
      <c r="CD1439">
        <v>1299</v>
      </c>
      <c r="CE1439">
        <v>33.089935795198201</v>
      </c>
      <c r="CF1439">
        <v>6.5242788643799027E-6</v>
      </c>
      <c r="CG1439">
        <v>0.26564133213220997</v>
      </c>
      <c r="CH1439">
        <v>0.23176834330670346</v>
      </c>
      <c r="CI1439">
        <v>117182.1939672196</v>
      </c>
    </row>
    <row r="1440" spans="77:87" x14ac:dyDescent="0.25">
      <c r="BY1440" t="s">
        <v>5855</v>
      </c>
      <c r="BZ1440" t="s">
        <v>5855</v>
      </c>
      <c r="CA1440" t="s">
        <v>5856</v>
      </c>
      <c r="CB1440">
        <v>134535.202863552</v>
      </c>
      <c r="CC1440">
        <v>2.2269941982872601E-2</v>
      </c>
      <c r="CD1440">
        <v>1300</v>
      </c>
      <c r="CE1440">
        <v>12.254622645538101</v>
      </c>
      <c r="CF1440">
        <v>1.9430212600868593E-2</v>
      </c>
      <c r="CG1440">
        <v>1865.1950804436699</v>
      </c>
      <c r="CH1440">
        <v>1627.3565949559766</v>
      </c>
      <c r="CI1440">
        <v>117380.08100560908</v>
      </c>
    </row>
    <row r="1441" spans="77:87" x14ac:dyDescent="0.25">
      <c r="BY1441" t="s">
        <v>5786</v>
      </c>
      <c r="BZ1441" t="s">
        <v>1058</v>
      </c>
      <c r="CA1441" t="s">
        <v>1059</v>
      </c>
      <c r="CB1441">
        <v>133495.18906313801</v>
      </c>
      <c r="CC1441">
        <v>0.61344945207173296</v>
      </c>
      <c r="CD1441">
        <v>1301</v>
      </c>
      <c r="CE1441">
        <v>7.5973803693070496E-2</v>
      </c>
      <c r="CF1441">
        <v>0.5352260586402583</v>
      </c>
      <c r="CG1441">
        <v>2260.2238336856999</v>
      </c>
      <c r="CH1441">
        <v>1972.0136517571025</v>
      </c>
      <c r="CI1441">
        <v>116472.68352494108</v>
      </c>
    </row>
    <row r="1442" spans="77:87" x14ac:dyDescent="0.25">
      <c r="BY1442" t="s">
        <v>2680</v>
      </c>
      <c r="BZ1442" t="s">
        <v>2680</v>
      </c>
      <c r="CA1442" t="s">
        <v>2679</v>
      </c>
      <c r="CB1442">
        <v>133217.31830817001</v>
      </c>
      <c r="CC1442">
        <v>3.4655043575640303E-2</v>
      </c>
      <c r="CD1442">
        <v>1302</v>
      </c>
      <c r="CE1442">
        <v>-17.624576655437298</v>
      </c>
      <c r="CF1442">
        <v>3.0236040349136122E-2</v>
      </c>
      <c r="CG1442">
        <v>393.95186895755398</v>
      </c>
      <c r="CH1442">
        <v>343.71749033930064</v>
      </c>
      <c r="CI1442">
        <v>116230.24518142208</v>
      </c>
    </row>
    <row r="1443" spans="77:87" x14ac:dyDescent="0.25">
      <c r="BY1443" t="s">
        <v>4979</v>
      </c>
      <c r="BZ1443" t="s">
        <v>2609</v>
      </c>
      <c r="CA1443" t="s">
        <v>2610</v>
      </c>
      <c r="CB1443">
        <v>133084.55204956001</v>
      </c>
      <c r="CC1443">
        <v>3.15849586740351E-3</v>
      </c>
      <c r="CD1443">
        <v>1303</v>
      </c>
      <c r="CE1443">
        <v>14.770332880348001</v>
      </c>
      <c r="CF1443">
        <v>2.7557434253674203E-3</v>
      </c>
      <c r="CG1443">
        <v>6.9493568123032903</v>
      </c>
      <c r="CH1443">
        <v>6.0632165277392511</v>
      </c>
      <c r="CI1443">
        <v>116114.40847951247</v>
      </c>
    </row>
    <row r="1444" spans="77:87" x14ac:dyDescent="0.25">
      <c r="BY1444" t="s">
        <v>3054</v>
      </c>
      <c r="BZ1444" t="s">
        <v>3054</v>
      </c>
      <c r="CA1444" t="s">
        <v>3053</v>
      </c>
      <c r="CB1444">
        <v>132004.38277587801</v>
      </c>
      <c r="CC1444">
        <v>1.2907556271222699E-2</v>
      </c>
      <c r="CD1444">
        <v>1304</v>
      </c>
      <c r="CE1444">
        <v>-1.1703960354092899</v>
      </c>
      <c r="CF1444">
        <v>1.1261662140854013E-2</v>
      </c>
      <c r="CG1444">
        <v>12.2621784576615</v>
      </c>
      <c r="CH1444">
        <v>10.698579033811257</v>
      </c>
      <c r="CI1444">
        <v>115171.97591059476</v>
      </c>
    </row>
    <row r="1445" spans="77:87" x14ac:dyDescent="0.25">
      <c r="BY1445" t="s">
        <v>5205</v>
      </c>
      <c r="BZ1445" t="s">
        <v>3008</v>
      </c>
      <c r="CA1445" t="s">
        <v>3009</v>
      </c>
      <c r="CB1445">
        <v>131364.15544441901</v>
      </c>
      <c r="CC1445">
        <v>7.08905467310483E-5</v>
      </c>
      <c r="CD1445">
        <v>1305</v>
      </c>
      <c r="CE1445">
        <v>-2.1338283511862</v>
      </c>
      <c r="CF1445">
        <v>6.1851009555185434E-5</v>
      </c>
      <c r="CG1445">
        <v>40719.385120025399</v>
      </c>
      <c r="CH1445">
        <v>35527.093445830498</v>
      </c>
      <c r="CI1445">
        <v>114613.38652707942</v>
      </c>
    </row>
    <row r="1446" spans="77:87" x14ac:dyDescent="0.25">
      <c r="BY1446" t="s">
        <v>6074</v>
      </c>
      <c r="BZ1446" t="s">
        <v>2084</v>
      </c>
      <c r="CA1446" t="s">
        <v>2085</v>
      </c>
      <c r="CB1446">
        <v>130950.18845707799</v>
      </c>
      <c r="CC1446">
        <v>1.0055841997466E-3</v>
      </c>
      <c r="CD1446">
        <v>1306</v>
      </c>
      <c r="CE1446">
        <v>12.293019839051</v>
      </c>
      <c r="CF1446">
        <v>8.7735813610011247E-4</v>
      </c>
      <c r="CG1446">
        <v>132.88112267844301</v>
      </c>
      <c r="CH1446">
        <v>115.93691920122409</v>
      </c>
      <c r="CI1446">
        <v>114252.2061261622</v>
      </c>
    </row>
    <row r="1447" spans="77:87" x14ac:dyDescent="0.25">
      <c r="BY1447" t="s">
        <v>4310</v>
      </c>
      <c r="BZ1447" t="s">
        <v>482</v>
      </c>
      <c r="CA1447" t="s">
        <v>483</v>
      </c>
      <c r="CB1447">
        <v>130427.639568928</v>
      </c>
      <c r="CC1447">
        <v>1.5989263528690899E-3</v>
      </c>
      <c r="CD1447">
        <v>1307</v>
      </c>
      <c r="CE1447">
        <v>-8.8765659783508006</v>
      </c>
      <c r="CF1447">
        <v>1.3950408579093414E-3</v>
      </c>
      <c r="CG1447">
        <v>106.566517025221</v>
      </c>
      <c r="CH1447">
        <v>92.977794173267014</v>
      </c>
      <c r="CI1447">
        <v>113796.28953693577</v>
      </c>
    </row>
    <row r="1448" spans="77:87" x14ac:dyDescent="0.25">
      <c r="BY1448" t="s">
        <v>6036</v>
      </c>
      <c r="BZ1448" t="s">
        <v>2686</v>
      </c>
      <c r="CA1448" t="s">
        <v>2687</v>
      </c>
      <c r="CB1448">
        <v>130256.13705659501</v>
      </c>
      <c r="CC1448">
        <v>2.9879636514795701E-3</v>
      </c>
      <c r="CD1448">
        <v>1308</v>
      </c>
      <c r="CE1448">
        <v>-32.800991396736499</v>
      </c>
      <c r="CF1448">
        <v>2.6069564544248056E-3</v>
      </c>
      <c r="CG1448">
        <v>107.139839332316</v>
      </c>
      <c r="CH1448">
        <v>93.478009859695106</v>
      </c>
      <c r="CI1448">
        <v>113646.65599596041</v>
      </c>
    </row>
    <row r="1449" spans="77:87" x14ac:dyDescent="0.25">
      <c r="BY1449" t="s">
        <v>5262</v>
      </c>
      <c r="BZ1449" t="s">
        <v>5263</v>
      </c>
      <c r="CA1449" t="s">
        <v>5264</v>
      </c>
      <c r="CB1449">
        <v>130187.83618352099</v>
      </c>
      <c r="CC1449">
        <v>1.2880201919444201E-4</v>
      </c>
      <c r="CD1449">
        <v>1309</v>
      </c>
      <c r="CE1449">
        <v>-6.0142042071463502</v>
      </c>
      <c r="CF1449">
        <v>1.1237795851888198E-4</v>
      </c>
      <c r="CG1449">
        <v>44.494012880082401</v>
      </c>
      <c r="CH1449">
        <v>38.820403321691593</v>
      </c>
      <c r="CI1449">
        <v>113587.06444041556</v>
      </c>
    </row>
    <row r="1450" spans="77:87" x14ac:dyDescent="0.25">
      <c r="BY1450" t="s">
        <v>5370</v>
      </c>
      <c r="BZ1450" t="s">
        <v>473</v>
      </c>
      <c r="CA1450" t="s">
        <v>5371</v>
      </c>
      <c r="CB1450">
        <v>129875.625986832</v>
      </c>
      <c r="CC1450">
        <v>6.9516805887072193E-5</v>
      </c>
      <c r="CD1450">
        <v>1310</v>
      </c>
      <c r="CE1450">
        <v>0.76610991421622798</v>
      </c>
      <c r="CF1450">
        <v>6.0652439901188103E-5</v>
      </c>
      <c r="CG1450">
        <v>27.301560187341</v>
      </c>
      <c r="CH1450">
        <v>23.820229041612411</v>
      </c>
      <c r="CI1450">
        <v>113314.66541474717</v>
      </c>
    </row>
    <row r="1451" spans="77:87" x14ac:dyDescent="0.25">
      <c r="BY1451" t="s">
        <v>6836</v>
      </c>
      <c r="BZ1451" t="s">
        <v>6837</v>
      </c>
      <c r="CA1451" t="s">
        <v>6838</v>
      </c>
      <c r="CB1451">
        <v>129746.03787805</v>
      </c>
      <c r="CC1451">
        <v>3.4262676733286902E-2</v>
      </c>
      <c r="CD1451">
        <v>1311</v>
      </c>
      <c r="CE1451">
        <v>0</v>
      </c>
      <c r="CF1451">
        <v>2.989370577231857E-2</v>
      </c>
      <c r="CG1451">
        <v>0</v>
      </c>
      <c r="CH1451">
        <v>0</v>
      </c>
      <c r="CI1451">
        <v>113201.60160406839</v>
      </c>
    </row>
    <row r="1452" spans="77:87" x14ac:dyDescent="0.25">
      <c r="BY1452" t="s">
        <v>2717</v>
      </c>
      <c r="BZ1452" t="s">
        <v>2717</v>
      </c>
      <c r="CA1452" t="s">
        <v>2718</v>
      </c>
      <c r="CB1452">
        <v>129423.341557814</v>
      </c>
      <c r="CC1452">
        <v>1.33067007454746E-2</v>
      </c>
      <c r="CD1452">
        <v>1312</v>
      </c>
      <c r="CE1452">
        <v>-2.2087164163119501</v>
      </c>
      <c r="CF1452">
        <v>1.1609910106616158E-2</v>
      </c>
      <c r="CG1452">
        <v>23.6285281152674</v>
      </c>
      <c r="CH1452">
        <v>20.615559981177203</v>
      </c>
      <c r="CI1452">
        <v>112920.05358241095</v>
      </c>
    </row>
    <row r="1453" spans="77:87" x14ac:dyDescent="0.25">
      <c r="BY1453" t="s">
        <v>4719</v>
      </c>
      <c r="BZ1453" t="s">
        <v>609</v>
      </c>
      <c r="CA1453" t="s">
        <v>610</v>
      </c>
      <c r="CB1453">
        <v>128524.568995619</v>
      </c>
      <c r="CC1453">
        <v>3.0942561119887E-2</v>
      </c>
      <c r="CD1453">
        <v>1313</v>
      </c>
      <c r="CE1453">
        <v>0</v>
      </c>
      <c r="CF1453">
        <v>2.6996951381245742E-2</v>
      </c>
      <c r="CG1453">
        <v>0</v>
      </c>
      <c r="CH1453">
        <v>0</v>
      </c>
      <c r="CI1453">
        <v>112135.8871047117</v>
      </c>
    </row>
    <row r="1454" spans="77:87" x14ac:dyDescent="0.25">
      <c r="BY1454" t="s">
        <v>4783</v>
      </c>
      <c r="BZ1454" t="s">
        <v>1399</v>
      </c>
      <c r="CA1454" t="s">
        <v>1400</v>
      </c>
      <c r="CB1454">
        <v>127853.641100091</v>
      </c>
      <c r="CC1454">
        <v>1.51267475340785E-4</v>
      </c>
      <c r="CD1454">
        <v>1314</v>
      </c>
      <c r="CE1454">
        <v>46.396930910704498</v>
      </c>
      <c r="CF1454">
        <v>1.319787544901802E-4</v>
      </c>
      <c r="CG1454">
        <v>38.411651841906398</v>
      </c>
      <c r="CH1454">
        <v>33.513628468937561</v>
      </c>
      <c r="CI1454">
        <v>111550.51190885405</v>
      </c>
    </row>
    <row r="1455" spans="77:87" x14ac:dyDescent="0.25">
      <c r="BY1455" t="s">
        <v>6693</v>
      </c>
      <c r="BZ1455" t="s">
        <v>3268</v>
      </c>
      <c r="CA1455" t="s">
        <v>3269</v>
      </c>
      <c r="CB1455">
        <v>128836.56166535099</v>
      </c>
      <c r="CC1455">
        <v>6.4679886449986896E-6</v>
      </c>
      <c r="CD1455">
        <v>1315</v>
      </c>
      <c r="CE1455">
        <v>16.007911950610001</v>
      </c>
      <c r="CF1455">
        <v>5.6432295409203297E-6</v>
      </c>
      <c r="CG1455">
        <v>818.29880473921696</v>
      </c>
      <c r="CH1455">
        <v>713.95425095170083</v>
      </c>
      <c r="CI1455">
        <v>112408.09634115548</v>
      </c>
    </row>
    <row r="1456" spans="77:87" x14ac:dyDescent="0.25">
      <c r="BY1456" t="s">
        <v>4494</v>
      </c>
      <c r="BZ1456" t="s">
        <v>346</v>
      </c>
      <c r="CA1456" t="s">
        <v>347</v>
      </c>
      <c r="CB1456">
        <v>126679.793421847</v>
      </c>
      <c r="CC1456">
        <v>2.0186186468040701E-4</v>
      </c>
      <c r="CD1456">
        <v>1316</v>
      </c>
      <c r="CE1456">
        <v>46.467464509558901</v>
      </c>
      <c r="CF1456">
        <v>1.7612165086754967E-4</v>
      </c>
      <c r="CG1456">
        <v>91.928068388028706</v>
      </c>
      <c r="CH1456">
        <v>80.205952675597658</v>
      </c>
      <c r="CI1456">
        <v>110526.34624345366</v>
      </c>
    </row>
    <row r="1457" spans="77:87" x14ac:dyDescent="0.25">
      <c r="BY1457" t="s">
        <v>874</v>
      </c>
      <c r="BZ1457" t="s">
        <v>874</v>
      </c>
      <c r="CA1457" t="s">
        <v>875</v>
      </c>
      <c r="CB1457">
        <v>126004.532234552</v>
      </c>
      <c r="CC1457">
        <v>8.3168563226116293E-3</v>
      </c>
      <c r="CD1457">
        <v>1317</v>
      </c>
      <c r="CE1457">
        <v>14.4700557727479</v>
      </c>
      <c r="CF1457">
        <v>7.2563407054901333E-3</v>
      </c>
      <c r="CG1457">
        <v>1.8350740631122899</v>
      </c>
      <c r="CH1457">
        <v>1.6010764290285902</v>
      </c>
      <c r="CI1457">
        <v>109937.19031119539</v>
      </c>
    </row>
    <row r="1458" spans="77:87" x14ac:dyDescent="0.25">
      <c r="BY1458" t="s">
        <v>6371</v>
      </c>
      <c r="BZ1458" t="s">
        <v>742</v>
      </c>
      <c r="CA1458" t="s">
        <v>743</v>
      </c>
      <c r="CB1458">
        <v>125561.987206509</v>
      </c>
      <c r="CC1458">
        <v>0.636914684389423</v>
      </c>
      <c r="CD1458">
        <v>1318</v>
      </c>
      <c r="CE1458">
        <v>0</v>
      </c>
      <c r="CF1458">
        <v>0.5556991453241904</v>
      </c>
      <c r="CG1458">
        <v>0</v>
      </c>
      <c r="CH1458">
        <v>0</v>
      </c>
      <c r="CI1458">
        <v>109551.07596985827</v>
      </c>
    </row>
    <row r="1459" spans="77:87" x14ac:dyDescent="0.25">
      <c r="BY1459" t="s">
        <v>5532</v>
      </c>
      <c r="BZ1459" t="s">
        <v>5533</v>
      </c>
      <c r="CA1459" t="s">
        <v>5534</v>
      </c>
      <c r="CB1459">
        <v>124247.663740495</v>
      </c>
      <c r="CC1459">
        <v>7.6543194409401001E-3</v>
      </c>
      <c r="CD1459">
        <v>1319</v>
      </c>
      <c r="CE1459">
        <v>-3.9659929981548001</v>
      </c>
      <c r="CF1459">
        <v>6.6782865517480677E-3</v>
      </c>
      <c r="CG1459">
        <v>364.52753488534302</v>
      </c>
      <c r="CH1459">
        <v>318.04517080197354</v>
      </c>
      <c r="CI1459">
        <v>108404.34714628957</v>
      </c>
    </row>
    <row r="1460" spans="77:87" x14ac:dyDescent="0.25">
      <c r="BY1460" t="s">
        <v>9726</v>
      </c>
      <c r="BZ1460" t="s">
        <v>9727</v>
      </c>
      <c r="CA1460" t="s">
        <v>9728</v>
      </c>
      <c r="CB1460">
        <v>123823.894568968</v>
      </c>
      <c r="CC1460">
        <v>0.106744736697386</v>
      </c>
      <c r="CD1460">
        <v>1320</v>
      </c>
      <c r="CE1460">
        <v>-6.1770627733216101E-2</v>
      </c>
      <c r="CF1460">
        <v>9.3133288342155576E-2</v>
      </c>
      <c r="CG1460">
        <v>79.376601882352105</v>
      </c>
      <c r="CH1460">
        <v>69.254973869925891</v>
      </c>
      <c r="CI1460">
        <v>108034.61447690066</v>
      </c>
    </row>
    <row r="1461" spans="77:87" x14ac:dyDescent="0.25">
      <c r="BY1461" t="s">
        <v>6782</v>
      </c>
      <c r="BZ1461" t="s">
        <v>6783</v>
      </c>
      <c r="CA1461" t="s">
        <v>6784</v>
      </c>
      <c r="CB1461">
        <v>123136.629745445</v>
      </c>
      <c r="CC1461">
        <v>3.0368886450043899E-4</v>
      </c>
      <c r="CD1461">
        <v>1321</v>
      </c>
      <c r="CE1461">
        <v>-1.0140752650856399</v>
      </c>
      <c r="CF1461">
        <v>2.6496428263253014E-4</v>
      </c>
      <c r="CG1461">
        <v>6659.2633066461503</v>
      </c>
      <c r="CH1461">
        <v>5810.1140053624758</v>
      </c>
      <c r="CI1461">
        <v>107434.98554008438</v>
      </c>
    </row>
    <row r="1462" spans="77:87" x14ac:dyDescent="0.25">
      <c r="BY1462" t="s">
        <v>5101</v>
      </c>
      <c r="BZ1462" t="s">
        <v>2629</v>
      </c>
      <c r="CA1462" t="s">
        <v>2630</v>
      </c>
      <c r="CB1462">
        <v>128199.678457296</v>
      </c>
      <c r="CC1462">
        <v>2.1826647731424901E-2</v>
      </c>
      <c r="CD1462">
        <v>1322</v>
      </c>
      <c r="CE1462">
        <v>-8.2049179566227508</v>
      </c>
      <c r="CF1462">
        <v>1.9043444572599995E-2</v>
      </c>
      <c r="CG1462">
        <v>6831.8485437034296</v>
      </c>
      <c r="CH1462">
        <v>5960.6922085016331</v>
      </c>
      <c r="CI1462">
        <v>111852.42465849241</v>
      </c>
    </row>
    <row r="1463" spans="77:87" x14ac:dyDescent="0.25">
      <c r="BY1463" t="s">
        <v>6168</v>
      </c>
      <c r="BZ1463" t="s">
        <v>3413</v>
      </c>
      <c r="CA1463" t="s">
        <v>3414</v>
      </c>
      <c r="CB1463">
        <v>123408.42699144001</v>
      </c>
      <c r="CC1463">
        <v>1.04676662159388E-5</v>
      </c>
      <c r="CD1463">
        <v>1323</v>
      </c>
      <c r="CE1463">
        <v>-1.95028418794483</v>
      </c>
      <c r="CF1463">
        <v>9.1328922260795853E-6</v>
      </c>
      <c r="CG1463">
        <v>0</v>
      </c>
      <c r="CH1463">
        <v>0</v>
      </c>
      <c r="CI1463">
        <v>107672.12483205358</v>
      </c>
    </row>
    <row r="1464" spans="77:87" x14ac:dyDescent="0.25">
      <c r="BY1464" t="s">
        <v>6659</v>
      </c>
      <c r="BZ1464" t="s">
        <v>3390</v>
      </c>
      <c r="CA1464" t="s">
        <v>3391</v>
      </c>
      <c r="CB1464">
        <v>123262.157045538</v>
      </c>
      <c r="CC1464">
        <v>4.3101492990384304E-3</v>
      </c>
      <c r="CD1464">
        <v>1324</v>
      </c>
      <c r="CE1464">
        <v>3.4784350927385899</v>
      </c>
      <c r="CF1464">
        <v>3.7605449213208458E-3</v>
      </c>
      <c r="CG1464">
        <v>36.339494407025299</v>
      </c>
      <c r="CH1464">
        <v>31.70570011720789</v>
      </c>
      <c r="CI1464">
        <v>107544.50635203332</v>
      </c>
    </row>
    <row r="1465" spans="77:87" x14ac:dyDescent="0.25">
      <c r="BY1465" t="s">
        <v>5477</v>
      </c>
      <c r="BZ1465" t="s">
        <v>5478</v>
      </c>
      <c r="CA1465" t="s">
        <v>5479</v>
      </c>
      <c r="CB1465">
        <v>122535.46939029801</v>
      </c>
      <c r="CC1465">
        <v>5.8370090427096304E-6</v>
      </c>
      <c r="CD1465">
        <v>1325</v>
      </c>
      <c r="CE1465">
        <v>5.8381726147321604</v>
      </c>
      <c r="CF1465">
        <v>5.0927086716375568E-6</v>
      </c>
      <c r="CG1465">
        <v>716.38915034726097</v>
      </c>
      <c r="CH1465">
        <v>625.03950422988066</v>
      </c>
      <c r="CI1465">
        <v>106910.4815464636</v>
      </c>
    </row>
    <row r="1466" spans="77:87" x14ac:dyDescent="0.25">
      <c r="BY1466" t="s">
        <v>4996</v>
      </c>
      <c r="BZ1466" t="s">
        <v>4997</v>
      </c>
      <c r="CA1466" t="s">
        <v>4998</v>
      </c>
      <c r="CB1466">
        <v>122280.325984462</v>
      </c>
      <c r="CC1466">
        <v>2.0380054330743601E-4</v>
      </c>
      <c r="CD1466">
        <v>1326</v>
      </c>
      <c r="CE1466">
        <v>1.4772411063856199</v>
      </c>
      <c r="CF1466">
        <v>1.7781312082813171E-4</v>
      </c>
      <c r="CG1466">
        <v>2.28460409047636</v>
      </c>
      <c r="CH1466">
        <v>1.9932850844833585</v>
      </c>
      <c r="CI1466">
        <v>106687.87249687937</v>
      </c>
    </row>
    <row r="1467" spans="77:87" x14ac:dyDescent="0.25">
      <c r="BY1467" t="s">
        <v>7128</v>
      </c>
      <c r="BZ1467" t="s">
        <v>2062</v>
      </c>
      <c r="CA1467" t="s">
        <v>2063</v>
      </c>
      <c r="CB1467">
        <v>120568.22726487101</v>
      </c>
      <c r="CC1467">
        <v>1.20568227264871E-2</v>
      </c>
      <c r="CD1467">
        <v>1327</v>
      </c>
      <c r="CE1467">
        <v>3.8268329755340602</v>
      </c>
      <c r="CF1467">
        <v>1.0519409033341828E-2</v>
      </c>
      <c r="CG1467">
        <v>118.856047047961</v>
      </c>
      <c r="CH1467">
        <v>103.70023706468736</v>
      </c>
      <c r="CI1467">
        <v>105194.09033341829</v>
      </c>
    </row>
    <row r="1468" spans="77:87" x14ac:dyDescent="0.25">
      <c r="BY1468" t="s">
        <v>7061</v>
      </c>
      <c r="BZ1468" t="s">
        <v>7062</v>
      </c>
      <c r="CA1468" t="s">
        <v>7063</v>
      </c>
      <c r="CB1468">
        <v>121625.291418789</v>
      </c>
      <c r="CC1468">
        <v>2.4021352041481001E-4</v>
      </c>
      <c r="CD1468">
        <v>1328</v>
      </c>
      <c r="CE1468">
        <v>1.2663012904758</v>
      </c>
      <c r="CF1468">
        <v>2.0958293357263604E-4</v>
      </c>
      <c r="CG1468">
        <v>414.54990176267802</v>
      </c>
      <c r="CH1468">
        <v>361.6889855893121</v>
      </c>
      <c r="CI1468">
        <v>106116.36400881359</v>
      </c>
    </row>
    <row r="1469" spans="77:87" x14ac:dyDescent="0.25">
      <c r="BY1469" t="s">
        <v>4286</v>
      </c>
      <c r="BZ1469" t="s">
        <v>618</v>
      </c>
      <c r="CA1469" t="s">
        <v>619</v>
      </c>
      <c r="CB1469">
        <v>119572.110493602</v>
      </c>
      <c r="CC1469">
        <v>1.31770588447002E-3</v>
      </c>
      <c r="CD1469">
        <v>1329</v>
      </c>
      <c r="CE1469">
        <v>0.64808398939346501</v>
      </c>
      <c r="CF1469">
        <v>1.1496799363177105E-3</v>
      </c>
      <c r="CG1469">
        <v>1.9382255646112401</v>
      </c>
      <c r="CH1469">
        <v>1.6910746699654033</v>
      </c>
      <c r="CI1469">
        <v>104324.99239612088</v>
      </c>
    </row>
    <row r="1470" spans="77:87" x14ac:dyDescent="0.25">
      <c r="BY1470" t="s">
        <v>5058</v>
      </c>
      <c r="BZ1470" t="s">
        <v>2645</v>
      </c>
      <c r="CA1470" t="s">
        <v>2646</v>
      </c>
      <c r="CB1470">
        <v>119563.11704703201</v>
      </c>
      <c r="CC1470">
        <v>3.20148720105164E-2</v>
      </c>
      <c r="CD1470">
        <v>1330</v>
      </c>
      <c r="CE1470">
        <v>-1.1160884132338</v>
      </c>
      <c r="CF1470">
        <v>2.7932527620967425E-2</v>
      </c>
      <c r="CG1470">
        <v>22077.481235869502</v>
      </c>
      <c r="CH1470">
        <v>19262.293293558847</v>
      </c>
      <c r="CI1470">
        <v>104317.14573989682</v>
      </c>
    </row>
    <row r="1471" spans="77:87" x14ac:dyDescent="0.25">
      <c r="BY1471" t="s">
        <v>5149</v>
      </c>
      <c r="BZ1471" t="s">
        <v>5150</v>
      </c>
      <c r="CA1471" t="s">
        <v>5151</v>
      </c>
      <c r="CB1471">
        <v>118372.816700636</v>
      </c>
      <c r="CC1471">
        <v>3.8854382096087603E-2</v>
      </c>
      <c r="CD1471">
        <v>1331</v>
      </c>
      <c r="CE1471">
        <v>7.0579731587637902</v>
      </c>
      <c r="CF1471">
        <v>3.3899904417487102E-2</v>
      </c>
      <c r="CG1471">
        <v>102.892171989654</v>
      </c>
      <c r="CH1471">
        <v>89.771979570565307</v>
      </c>
      <c r="CI1471">
        <v>103278.62535187116</v>
      </c>
    </row>
    <row r="1472" spans="77:87" x14ac:dyDescent="0.25">
      <c r="BY1472" t="s">
        <v>4087</v>
      </c>
      <c r="BZ1472" t="s">
        <v>365</v>
      </c>
      <c r="CA1472" t="s">
        <v>366</v>
      </c>
      <c r="CB1472">
        <v>117617.4792013</v>
      </c>
      <c r="CC1472">
        <v>3.71924173384768E-3</v>
      </c>
      <c r="CD1472">
        <v>1332</v>
      </c>
      <c r="CE1472">
        <v>36.638847226144797</v>
      </c>
      <c r="CF1472">
        <v>3.2449863433978285E-3</v>
      </c>
      <c r="CG1472">
        <v>28.186638452283798</v>
      </c>
      <c r="CH1472">
        <v>24.592447436679294</v>
      </c>
      <c r="CI1472">
        <v>102619.60395842548</v>
      </c>
    </row>
    <row r="1473" spans="77:87" x14ac:dyDescent="0.25">
      <c r="BY1473" t="s">
        <v>6225</v>
      </c>
      <c r="BZ1473" t="s">
        <v>6226</v>
      </c>
      <c r="CA1473" t="s">
        <v>6227</v>
      </c>
      <c r="CB1473">
        <v>117480.838337655</v>
      </c>
      <c r="CC1473">
        <v>4.0146955164430502E-2</v>
      </c>
      <c r="CD1473">
        <v>1333</v>
      </c>
      <c r="CE1473">
        <v>-0.28458986990884699</v>
      </c>
      <c r="CF1473">
        <v>3.502765632359333E-2</v>
      </c>
      <c r="CG1473">
        <v>594.844573742021</v>
      </c>
      <c r="CH1473">
        <v>518.99356276588117</v>
      </c>
      <c r="CI1473">
        <v>102500.38671786731</v>
      </c>
    </row>
    <row r="1474" spans="77:87" x14ac:dyDescent="0.25">
      <c r="BY1474" t="s">
        <v>4806</v>
      </c>
      <c r="BZ1474" t="s">
        <v>2797</v>
      </c>
      <c r="CA1474" t="s">
        <v>2798</v>
      </c>
      <c r="CB1474">
        <v>117407.04085549399</v>
      </c>
      <c r="CC1474">
        <v>4.4815956579696598E-6</v>
      </c>
      <c r="CD1474">
        <v>1334</v>
      </c>
      <c r="CE1474">
        <v>20.828184166754198</v>
      </c>
      <c r="CF1474">
        <v>3.9101294692393183E-6</v>
      </c>
      <c r="CG1474">
        <v>8232.8717737345396</v>
      </c>
      <c r="CH1474">
        <v>7183.0653623785574</v>
      </c>
      <c r="CI1474">
        <v>102435.99944784658</v>
      </c>
    </row>
    <row r="1475" spans="77:87" x14ac:dyDescent="0.25">
      <c r="BY1475" t="s">
        <v>5158</v>
      </c>
      <c r="BZ1475" t="s">
        <v>3279</v>
      </c>
      <c r="CA1475" t="s">
        <v>5159</v>
      </c>
      <c r="CB1475">
        <v>117067.429581987</v>
      </c>
      <c r="CC1475">
        <v>1.3680253826431199E-2</v>
      </c>
      <c r="CD1475">
        <v>1335</v>
      </c>
      <c r="CE1475">
        <v>0.34672688996760498</v>
      </c>
      <c r="CF1475">
        <v>1.1935829940007657E-2</v>
      </c>
      <c r="CG1475">
        <v>479.11845618922098</v>
      </c>
      <c r="CH1475">
        <v>418.02414536670886</v>
      </c>
      <c r="CI1475">
        <v>102139.69336626957</v>
      </c>
    </row>
    <row r="1476" spans="77:87" x14ac:dyDescent="0.25">
      <c r="BY1476" t="s">
        <v>4856</v>
      </c>
      <c r="BZ1476" t="s">
        <v>502</v>
      </c>
      <c r="CA1476" t="s">
        <v>4857</v>
      </c>
      <c r="CB1476">
        <v>117027.674874485</v>
      </c>
      <c r="CC1476">
        <v>1.4970402531096099E-3</v>
      </c>
      <c r="CD1476">
        <v>1336</v>
      </c>
      <c r="CE1476">
        <v>0</v>
      </c>
      <c r="CF1476">
        <v>1.3061466622745917E-3</v>
      </c>
      <c r="CG1476">
        <v>0</v>
      </c>
      <c r="CH1476">
        <v>0</v>
      </c>
      <c r="CI1476">
        <v>102105.00794053997</v>
      </c>
    </row>
    <row r="1477" spans="77:87" x14ac:dyDescent="0.25">
      <c r="BY1477" t="s">
        <v>4735</v>
      </c>
      <c r="BZ1477" t="s">
        <v>3228</v>
      </c>
      <c r="CA1477" t="s">
        <v>3229</v>
      </c>
      <c r="CB1477">
        <v>116258.090916783</v>
      </c>
      <c r="CC1477">
        <v>1.8266214662670099E-2</v>
      </c>
      <c r="CD1477">
        <v>1337</v>
      </c>
      <c r="CE1477">
        <v>1.1193265177057601</v>
      </c>
      <c r="CF1477">
        <v>1.593701656617439E-2</v>
      </c>
      <c r="CG1477">
        <v>364.1457132699</v>
      </c>
      <c r="CH1477">
        <v>317.71203678800214</v>
      </c>
      <c r="CI1477">
        <v>101433.55671162037</v>
      </c>
    </row>
    <row r="1478" spans="77:87" x14ac:dyDescent="0.25">
      <c r="BY1478" t="s">
        <v>5716</v>
      </c>
      <c r="BZ1478" t="s">
        <v>1086</v>
      </c>
      <c r="CA1478" t="s">
        <v>1087</v>
      </c>
      <c r="CB1478">
        <v>116330.025653819</v>
      </c>
      <c r="CC1478">
        <v>2.5017209818025501E-3</v>
      </c>
      <c r="CD1478">
        <v>1338</v>
      </c>
      <c r="CE1478">
        <v>-16.651240450564899</v>
      </c>
      <c r="CF1478">
        <v>2.1827165325289809E-3</v>
      </c>
      <c r="CG1478">
        <v>50.009488196541199</v>
      </c>
      <c r="CH1478">
        <v>43.632578318647468</v>
      </c>
      <c r="CI1478">
        <v>101496.31876259798</v>
      </c>
    </row>
    <row r="1479" spans="77:87" x14ac:dyDescent="0.25">
      <c r="BY1479" t="s">
        <v>5065</v>
      </c>
      <c r="BZ1479" t="s">
        <v>3285</v>
      </c>
      <c r="CA1479" t="s">
        <v>3286</v>
      </c>
      <c r="CB1479">
        <v>116191.104674735</v>
      </c>
      <c r="CC1479">
        <v>1.8566956506634001E-2</v>
      </c>
      <c r="CD1479">
        <v>1339</v>
      </c>
      <c r="CE1479">
        <v>6.55440192670335</v>
      </c>
      <c r="CF1479">
        <v>1.6199409614647081E-2</v>
      </c>
      <c r="CG1479">
        <v>151.66623623407301</v>
      </c>
      <c r="CH1479">
        <v>132.32666778692149</v>
      </c>
      <c r="CI1479">
        <v>101375.1121532409</v>
      </c>
    </row>
    <row r="1480" spans="77:87" x14ac:dyDescent="0.25">
      <c r="BY1480" t="s">
        <v>5679</v>
      </c>
      <c r="BZ1480" t="s">
        <v>3415</v>
      </c>
      <c r="CA1480" t="s">
        <v>3416</v>
      </c>
      <c r="CB1480">
        <v>116064.864493264</v>
      </c>
      <c r="CC1480">
        <v>1.7379668192264901E-4</v>
      </c>
      <c r="CD1480">
        <v>1340</v>
      </c>
      <c r="CE1480">
        <v>-27.874672948325099</v>
      </c>
      <c r="CF1480">
        <v>1.5163517182396441E-4</v>
      </c>
      <c r="CG1480">
        <v>64.111061912128903</v>
      </c>
      <c r="CH1480">
        <v>55.936003963465723</v>
      </c>
      <c r="CI1480">
        <v>101264.96936226999</v>
      </c>
    </row>
    <row r="1481" spans="77:87" x14ac:dyDescent="0.25">
      <c r="BY1481" t="s">
        <v>6753</v>
      </c>
      <c r="BZ1481" t="s">
        <v>6753</v>
      </c>
      <c r="CA1481" t="s">
        <v>2701</v>
      </c>
      <c r="CB1481">
        <v>115796.69334705301</v>
      </c>
      <c r="CC1481">
        <v>1.80646840781164E-3</v>
      </c>
      <c r="CD1481">
        <v>1341</v>
      </c>
      <c r="CE1481">
        <v>-0.96173544118514698</v>
      </c>
      <c r="CF1481">
        <v>1.5761183952579473E-3</v>
      </c>
      <c r="CG1481">
        <v>13804.3632662399</v>
      </c>
      <c r="CH1481">
        <v>12044.11368870859</v>
      </c>
      <c r="CI1481">
        <v>101030.99379159693</v>
      </c>
    </row>
    <row r="1482" spans="77:87" x14ac:dyDescent="0.25">
      <c r="BY1482" t="s">
        <v>4737</v>
      </c>
      <c r="BZ1482" t="s">
        <v>4738</v>
      </c>
      <c r="CA1482" t="s">
        <v>4739</v>
      </c>
      <c r="CB1482">
        <v>115547.89173545199</v>
      </c>
      <c r="CC1482">
        <v>3.4758402943536097E-5</v>
      </c>
      <c r="CD1482">
        <v>1342</v>
      </c>
      <c r="CE1482">
        <v>0.88037495544744804</v>
      </c>
      <c r="CF1482">
        <v>3.0326219950594051E-5</v>
      </c>
      <c r="CG1482">
        <v>898.33462048301897</v>
      </c>
      <c r="CH1482">
        <v>783.78437968674768</v>
      </c>
      <c r="CI1482">
        <v>100813.91786869762</v>
      </c>
    </row>
    <row r="1483" spans="77:87" x14ac:dyDescent="0.25">
      <c r="BY1483" t="s">
        <v>6082</v>
      </c>
      <c r="BZ1483" t="s">
        <v>6083</v>
      </c>
      <c r="CA1483" t="s">
        <v>6084</v>
      </c>
      <c r="CB1483">
        <v>114357.368630856</v>
      </c>
      <c r="CC1483">
        <v>3.28403814732486E-7</v>
      </c>
      <c r="CD1483">
        <v>1343</v>
      </c>
      <c r="CE1483">
        <v>5.4683125216400104</v>
      </c>
      <c r="CF1483">
        <v>2.8652773070068792E-7</v>
      </c>
      <c r="CG1483">
        <v>3715.28933563277</v>
      </c>
      <c r="CH1483">
        <v>3241.5379312888945</v>
      </c>
      <c r="CI1483">
        <v>99775.203127261077</v>
      </c>
    </row>
    <row r="1484" spans="77:87" x14ac:dyDescent="0.25">
      <c r="BY1484" t="s">
        <v>3527</v>
      </c>
      <c r="BZ1484" t="s">
        <v>3527</v>
      </c>
      <c r="CA1484" t="s">
        <v>3526</v>
      </c>
      <c r="CB1484">
        <v>114284.64360852601</v>
      </c>
      <c r="CC1484">
        <v>1.16325602849151E-5</v>
      </c>
      <c r="CD1484">
        <v>1344</v>
      </c>
      <c r="CE1484">
        <v>-0.57663149106173694</v>
      </c>
      <c r="CF1484">
        <v>1.0149245992744441E-5</v>
      </c>
      <c r="CG1484">
        <v>9914.4462531615209</v>
      </c>
      <c r="CH1484">
        <v>8650.2155536358878</v>
      </c>
      <c r="CI1484">
        <v>99711.751563428465</v>
      </c>
    </row>
    <row r="1485" spans="77:87" x14ac:dyDescent="0.25">
      <c r="BY1485" t="s">
        <v>6684</v>
      </c>
      <c r="BZ1485" t="s">
        <v>6685</v>
      </c>
      <c r="CA1485" t="s">
        <v>6686</v>
      </c>
      <c r="CB1485">
        <v>114264.614005228</v>
      </c>
      <c r="CC1485">
        <v>7.60721212887804E-6</v>
      </c>
      <c r="CD1485">
        <v>1345</v>
      </c>
      <c r="CE1485">
        <v>1.6292519597385799</v>
      </c>
      <c r="CF1485">
        <v>6.6371860814762887E-6</v>
      </c>
      <c r="CG1485">
        <v>49.358780980720503</v>
      </c>
      <c r="CH1485">
        <v>43.064845382744927</v>
      </c>
      <c r="CI1485">
        <v>99694.276014965406</v>
      </c>
    </row>
    <row r="1486" spans="77:87" x14ac:dyDescent="0.25">
      <c r="BY1486" t="s">
        <v>4514</v>
      </c>
      <c r="BZ1486" t="s">
        <v>876</v>
      </c>
      <c r="CA1486" t="s">
        <v>877</v>
      </c>
      <c r="CB1486">
        <v>113946.89082966599</v>
      </c>
      <c r="CC1486">
        <v>5.9090756519075303E-3</v>
      </c>
      <c r="CD1486">
        <v>1346</v>
      </c>
      <c r="CE1486">
        <v>1.9962962074124799</v>
      </c>
      <c r="CF1486">
        <v>5.1555857792301958E-3</v>
      </c>
      <c r="CG1486">
        <v>2.6992874195172498</v>
      </c>
      <c r="CH1486">
        <v>2.3550904835049282</v>
      </c>
      <c r="CI1486">
        <v>99417.066992412016</v>
      </c>
    </row>
    <row r="1487" spans="77:87" x14ac:dyDescent="0.25">
      <c r="BY1487" t="s">
        <v>4758</v>
      </c>
      <c r="BZ1487" t="s">
        <v>586</v>
      </c>
      <c r="CA1487" t="s">
        <v>587</v>
      </c>
      <c r="CB1487">
        <v>113638.74839464101</v>
      </c>
      <c r="CC1487">
        <v>4.8261309619577499E-4</v>
      </c>
      <c r="CD1487">
        <v>1347</v>
      </c>
      <c r="CE1487">
        <v>0.68965432984980701</v>
      </c>
      <c r="CF1487">
        <v>4.2107316984746714E-4</v>
      </c>
      <c r="CG1487">
        <v>0</v>
      </c>
      <c r="CH1487">
        <v>0</v>
      </c>
      <c r="CI1487">
        <v>99148.217031846798</v>
      </c>
    </row>
    <row r="1488" spans="77:87" x14ac:dyDescent="0.25">
      <c r="BY1488" t="s">
        <v>4970</v>
      </c>
      <c r="BZ1488" t="s">
        <v>3298</v>
      </c>
      <c r="CA1488" t="s">
        <v>3299</v>
      </c>
      <c r="CB1488">
        <v>118900.105786247</v>
      </c>
      <c r="CC1488">
        <v>6.9350033335083305E-4</v>
      </c>
      <c r="CD1488">
        <v>1348</v>
      </c>
      <c r="CE1488">
        <v>5.8888282611085199</v>
      </c>
      <c r="CF1488">
        <v>6.0506933184393521E-4</v>
      </c>
      <c r="CG1488">
        <v>5643.7562231376396</v>
      </c>
      <c r="CH1488">
        <v>4924.0982921004688</v>
      </c>
      <c r="CI1488">
        <v>103738.67769701955</v>
      </c>
    </row>
    <row r="1489" spans="77:87" x14ac:dyDescent="0.25">
      <c r="BY1489" t="s">
        <v>4840</v>
      </c>
      <c r="BZ1489" t="s">
        <v>4841</v>
      </c>
      <c r="CA1489" t="s">
        <v>4842</v>
      </c>
      <c r="CB1489">
        <v>112995.503333573</v>
      </c>
      <c r="CC1489">
        <v>3.5842455208981898E-3</v>
      </c>
      <c r="CD1489">
        <v>1349</v>
      </c>
      <c r="CE1489">
        <v>0</v>
      </c>
      <c r="CF1489">
        <v>3.1272040375463794E-3</v>
      </c>
      <c r="CG1489">
        <v>0</v>
      </c>
      <c r="CH1489">
        <v>0</v>
      </c>
      <c r="CI1489">
        <v>98586.994721495823</v>
      </c>
    </row>
    <row r="1490" spans="77:87" x14ac:dyDescent="0.25">
      <c r="BY1490" t="s">
        <v>6905</v>
      </c>
      <c r="BZ1490" t="s">
        <v>1397</v>
      </c>
      <c r="CA1490" t="s">
        <v>1398</v>
      </c>
      <c r="CB1490">
        <v>112803.926129032</v>
      </c>
      <c r="CC1490">
        <v>6.7818315521699203E-3</v>
      </c>
      <c r="CD1490">
        <v>1350</v>
      </c>
      <c r="CE1490">
        <v>30.351767830254801</v>
      </c>
      <c r="CF1490">
        <v>5.9170530836265278E-3</v>
      </c>
      <c r="CG1490">
        <v>350.860668900593</v>
      </c>
      <c r="CH1490">
        <v>306.12102156640293</v>
      </c>
      <c r="CI1490">
        <v>98419.84629261466</v>
      </c>
    </row>
    <row r="1491" spans="77:87" x14ac:dyDescent="0.25">
      <c r="BY1491" t="s">
        <v>4280</v>
      </c>
      <c r="BZ1491" t="s">
        <v>4281</v>
      </c>
      <c r="CA1491" t="s">
        <v>4282</v>
      </c>
      <c r="CB1491">
        <v>112761.58296959499</v>
      </c>
      <c r="CC1491">
        <v>9.0374098205644505E-4</v>
      </c>
      <c r="CD1491">
        <v>1351</v>
      </c>
      <c r="CE1491">
        <v>-2.8175416403409299</v>
      </c>
      <c r="CF1491">
        <v>7.8850135447049987E-4</v>
      </c>
      <c r="CG1491">
        <v>4.1720922765584101</v>
      </c>
      <c r="CH1491">
        <v>3.6400921020053429</v>
      </c>
      <c r="CI1491">
        <v>98382.902478810109</v>
      </c>
    </row>
    <row r="1492" spans="77:87" x14ac:dyDescent="0.25">
      <c r="BY1492" t="s">
        <v>5095</v>
      </c>
      <c r="BZ1492" t="s">
        <v>2850</v>
      </c>
      <c r="CA1492" t="s">
        <v>2851</v>
      </c>
      <c r="CB1492">
        <v>112757.04202732</v>
      </c>
      <c r="CC1492">
        <v>0.42358653195408602</v>
      </c>
      <c r="CD1492">
        <v>1352</v>
      </c>
      <c r="CE1492">
        <v>0.72730085279039702</v>
      </c>
      <c r="CF1492">
        <v>0.36957331891849288</v>
      </c>
      <c r="CG1492">
        <v>92992.161652405703</v>
      </c>
      <c r="CH1492">
        <v>81134.359151460885</v>
      </c>
      <c r="CI1492">
        <v>98378.940570248364</v>
      </c>
    </row>
    <row r="1493" spans="77:87" x14ac:dyDescent="0.25">
      <c r="BY1493" t="s">
        <v>9729</v>
      </c>
      <c r="BZ1493" t="s">
        <v>8033</v>
      </c>
      <c r="CA1493" t="s">
        <v>9730</v>
      </c>
      <c r="CB1493">
        <v>112011.85125269101</v>
      </c>
      <c r="CC1493">
        <v>3.0893555230407401E-2</v>
      </c>
      <c r="CD1493">
        <v>1353</v>
      </c>
      <c r="CE1493">
        <v>-7.4140595925378303</v>
      </c>
      <c r="CF1493">
        <v>2.6954194428757246E-2</v>
      </c>
      <c r="CG1493">
        <v>46.185865069459098</v>
      </c>
      <c r="CH1493">
        <v>40.296520670992109</v>
      </c>
      <c r="CI1493">
        <v>97728.772052055414</v>
      </c>
    </row>
    <row r="1494" spans="77:87" x14ac:dyDescent="0.25">
      <c r="BY1494" t="s">
        <v>3999</v>
      </c>
      <c r="BZ1494" t="s">
        <v>4000</v>
      </c>
      <c r="CA1494" t="s">
        <v>4001</v>
      </c>
      <c r="CB1494">
        <v>111801.810549261</v>
      </c>
      <c r="CC1494">
        <v>4.0508782998638099E-6</v>
      </c>
      <c r="CD1494">
        <v>1354</v>
      </c>
      <c r="CE1494">
        <v>-24.987493051350199</v>
      </c>
      <c r="CF1494">
        <v>3.5343346043349778E-6</v>
      </c>
      <c r="CG1494">
        <v>2118.5691535833698</v>
      </c>
      <c r="CH1494">
        <v>1848.4219265333409</v>
      </c>
      <c r="CI1494">
        <v>97545.514478882586</v>
      </c>
    </row>
    <row r="1495" spans="77:87" x14ac:dyDescent="0.25">
      <c r="BY1495" t="s">
        <v>6438</v>
      </c>
      <c r="BZ1495" t="s">
        <v>3465</v>
      </c>
      <c r="CA1495" t="s">
        <v>3466</v>
      </c>
      <c r="CB1495">
        <v>111563.795585506</v>
      </c>
      <c r="CC1495">
        <v>2.5210464617683001E-3</v>
      </c>
      <c r="CD1495">
        <v>1355</v>
      </c>
      <c r="CE1495">
        <v>-11.5047072202272</v>
      </c>
      <c r="CF1495">
        <v>2.1995777432423781E-3</v>
      </c>
      <c r="CG1495">
        <v>264384.43784808699</v>
      </c>
      <c r="CH1495">
        <v>230671.72064032615</v>
      </c>
      <c r="CI1495">
        <v>97337.849755215837</v>
      </c>
    </row>
    <row r="1496" spans="77:87" x14ac:dyDescent="0.25">
      <c r="BY1496" t="s">
        <v>4342</v>
      </c>
      <c r="BZ1496" t="s">
        <v>4343</v>
      </c>
      <c r="CA1496" t="s">
        <v>4344</v>
      </c>
      <c r="CB1496">
        <v>110626.43703523101</v>
      </c>
      <c r="CC1496">
        <v>4.066834419254E-4</v>
      </c>
      <c r="CD1496">
        <v>1356</v>
      </c>
      <c r="CE1496">
        <v>-6.28834372461447</v>
      </c>
      <c r="CF1496">
        <v>3.5482560951172469E-4</v>
      </c>
      <c r="CG1496">
        <v>424.33211810049102</v>
      </c>
      <c r="CH1496">
        <v>370.22383239302519</v>
      </c>
      <c r="CI1496">
        <v>96520.017543120601</v>
      </c>
    </row>
    <row r="1497" spans="77:87" x14ac:dyDescent="0.25">
      <c r="BY1497" t="s">
        <v>4982</v>
      </c>
      <c r="BZ1497" t="s">
        <v>2612</v>
      </c>
      <c r="CA1497" t="s">
        <v>2613</v>
      </c>
      <c r="CB1497">
        <v>110595.24850106701</v>
      </c>
      <c r="CC1497">
        <v>2.27491145547393E-3</v>
      </c>
      <c r="CD1497">
        <v>1357</v>
      </c>
      <c r="CE1497">
        <v>-10.315778480143299</v>
      </c>
      <c r="CF1497">
        <v>1.9848283961406282E-3</v>
      </c>
      <c r="CG1497">
        <v>12712.5044035918</v>
      </c>
      <c r="CH1497">
        <v>11091.482117072201</v>
      </c>
      <c r="CI1497">
        <v>96492.805983701997</v>
      </c>
    </row>
    <row r="1498" spans="77:87" x14ac:dyDescent="0.25">
      <c r="BY1498" t="s">
        <v>5169</v>
      </c>
      <c r="BZ1498" t="s">
        <v>1569</v>
      </c>
      <c r="CA1498" t="s">
        <v>1570</v>
      </c>
      <c r="CB1498">
        <v>110413.415949072</v>
      </c>
      <c r="CC1498">
        <v>6.2974833117903899E-3</v>
      </c>
      <c r="CD1498">
        <v>1358</v>
      </c>
      <c r="CE1498">
        <v>6.1847082893505503</v>
      </c>
      <c r="CF1498">
        <v>5.4944660247707531E-3</v>
      </c>
      <c r="CG1498">
        <v>8562.8254366808105</v>
      </c>
      <c r="CH1498">
        <v>7470.9453139478974</v>
      </c>
      <c r="CI1498">
        <v>96334.15962774209</v>
      </c>
    </row>
    <row r="1499" spans="77:87" x14ac:dyDescent="0.25">
      <c r="BY1499" t="s">
        <v>4366</v>
      </c>
      <c r="BZ1499" t="s">
        <v>4366</v>
      </c>
      <c r="CA1499" t="s">
        <v>4367</v>
      </c>
      <c r="CB1499">
        <v>109688.26576307999</v>
      </c>
      <c r="CC1499">
        <v>1.7379201471768099E-4</v>
      </c>
      <c r="CD1499">
        <v>1359</v>
      </c>
      <c r="CE1499">
        <v>26.043912381117401</v>
      </c>
      <c r="CF1499">
        <v>1.5163109975297069E-4</v>
      </c>
      <c r="CG1499">
        <v>3.2987495299287299E-3</v>
      </c>
      <c r="CH1499">
        <v>2.8781127823693992E-3</v>
      </c>
      <c r="CI1499">
        <v>95701.476242566656</v>
      </c>
    </row>
    <row r="1500" spans="77:87" x14ac:dyDescent="0.25">
      <c r="BY1500" t="s">
        <v>4621</v>
      </c>
      <c r="BZ1500" t="s">
        <v>4879</v>
      </c>
      <c r="CA1500" t="s">
        <v>4880</v>
      </c>
      <c r="CB1500">
        <v>108675.288882333</v>
      </c>
      <c r="CC1500">
        <v>6.3320407065923601E-4</v>
      </c>
      <c r="CD1500">
        <v>1360</v>
      </c>
      <c r="CE1500">
        <v>-1.96675904208092</v>
      </c>
      <c r="CF1500">
        <v>5.5246168679319444E-4</v>
      </c>
      <c r="CG1500">
        <v>595.39752758695101</v>
      </c>
      <c r="CH1500">
        <v>519.47600725422876</v>
      </c>
      <c r="CI1500">
        <v>94817.668095791232</v>
      </c>
    </row>
    <row r="1501" spans="77:87" x14ac:dyDescent="0.25">
      <c r="BY1501" t="s">
        <v>5334</v>
      </c>
      <c r="BZ1501" t="s">
        <v>5334</v>
      </c>
      <c r="CA1501" t="s">
        <v>5425</v>
      </c>
      <c r="CB1501">
        <v>108054.030622233</v>
      </c>
      <c r="CC1501">
        <v>1.45114625294378E-3</v>
      </c>
      <c r="CD1501">
        <v>1361</v>
      </c>
      <c r="CE1501">
        <v>-5.1421893961785099E-2</v>
      </c>
      <c r="CF1501">
        <v>1.2661047896459076E-3</v>
      </c>
      <c r="CG1501">
        <v>6260.4895899634503</v>
      </c>
      <c r="CH1501">
        <v>5462.1895203888535</v>
      </c>
      <c r="CI1501">
        <v>94275.628961469629</v>
      </c>
    </row>
    <row r="1502" spans="77:87" x14ac:dyDescent="0.25">
      <c r="BY1502" t="s">
        <v>4108</v>
      </c>
      <c r="BZ1502" t="s">
        <v>465</v>
      </c>
      <c r="CA1502" t="s">
        <v>466</v>
      </c>
      <c r="CB1502">
        <v>107419.297074592</v>
      </c>
      <c r="CC1502">
        <v>3.7743395749575401E-4</v>
      </c>
      <c r="CD1502">
        <v>1362</v>
      </c>
      <c r="CE1502">
        <v>-0.45938166526348101</v>
      </c>
      <c r="CF1502">
        <v>3.2930584383964058E-4</v>
      </c>
      <c r="CG1502">
        <v>0</v>
      </c>
      <c r="CH1502">
        <v>0</v>
      </c>
      <c r="CI1502">
        <v>93721.83282742252</v>
      </c>
    </row>
    <row r="1503" spans="77:87" x14ac:dyDescent="0.25">
      <c r="BY1503" t="s">
        <v>4095</v>
      </c>
      <c r="BZ1503" t="s">
        <v>1789</v>
      </c>
      <c r="CA1503" t="s">
        <v>1790</v>
      </c>
      <c r="CB1503">
        <v>107212.502402702</v>
      </c>
      <c r="CC1503">
        <v>0.100343076411051</v>
      </c>
      <c r="CD1503">
        <v>1363</v>
      </c>
      <c r="CE1503">
        <v>4.8930763845211596</v>
      </c>
      <c r="CF1503">
        <v>8.7547929365572291E-2</v>
      </c>
      <c r="CG1503">
        <v>23.9489969873507</v>
      </c>
      <c r="CH1503">
        <v>20.895164585505672</v>
      </c>
      <c r="CI1503">
        <v>93541.407371323905</v>
      </c>
    </row>
    <row r="1504" spans="77:87" x14ac:dyDescent="0.25">
      <c r="BY1504" t="s">
        <v>4907</v>
      </c>
      <c r="BZ1504" t="s">
        <v>691</v>
      </c>
      <c r="CA1504" t="s">
        <v>692</v>
      </c>
      <c r="CB1504">
        <v>107217.262245826</v>
      </c>
      <c r="CC1504">
        <v>1.0469567886759501E-4</v>
      </c>
      <c r="CD1504">
        <v>1364</v>
      </c>
      <c r="CE1504">
        <v>1.3667393424782901</v>
      </c>
      <c r="CF1504">
        <v>9.1345514072472539E-5</v>
      </c>
      <c r="CG1504">
        <v>13.758343908882299</v>
      </c>
      <c r="CH1504">
        <v>12.003962443685088</v>
      </c>
      <c r="CI1504">
        <v>93545.560267811787</v>
      </c>
    </row>
    <row r="1505" spans="77:87" x14ac:dyDescent="0.25">
      <c r="BY1505" t="s">
        <v>9731</v>
      </c>
      <c r="BZ1505" t="s">
        <v>9732</v>
      </c>
      <c r="CA1505" t="s">
        <v>9733</v>
      </c>
      <c r="CB1505">
        <v>107361.015568414</v>
      </c>
      <c r="CC1505">
        <v>1.1924318623274799E-5</v>
      </c>
      <c r="CD1505">
        <v>1365</v>
      </c>
      <c r="CE1505">
        <v>1.0168270234692101</v>
      </c>
      <c r="CF1505">
        <v>1.0403801058346541E-5</v>
      </c>
      <c r="CG1505">
        <v>2.5011860277926399</v>
      </c>
      <c r="CH1505">
        <v>2.1822497926446904</v>
      </c>
      <c r="CI1505">
        <v>93670.983029223309</v>
      </c>
    </row>
    <row r="1506" spans="77:87" x14ac:dyDescent="0.25">
      <c r="BY1506" t="s">
        <v>5732</v>
      </c>
      <c r="BZ1506" t="s">
        <v>2345</v>
      </c>
      <c r="CA1506" t="s">
        <v>2346</v>
      </c>
      <c r="CB1506">
        <v>105811.857571008</v>
      </c>
      <c r="CC1506">
        <v>2.1659498486341498E-3</v>
      </c>
      <c r="CD1506">
        <v>1366</v>
      </c>
      <c r="CE1506">
        <v>0.27838200645840899</v>
      </c>
      <c r="CF1506">
        <v>1.8897609196354159E-3</v>
      </c>
      <c r="CG1506">
        <v>8915.8929545302199</v>
      </c>
      <c r="CH1506">
        <v>7778.991780326257</v>
      </c>
      <c r="CI1506">
        <v>92319.364364698529</v>
      </c>
    </row>
    <row r="1507" spans="77:87" x14ac:dyDescent="0.25">
      <c r="BY1507" t="s">
        <v>5864</v>
      </c>
      <c r="BZ1507" t="s">
        <v>880</v>
      </c>
      <c r="CA1507" t="s">
        <v>881</v>
      </c>
      <c r="CB1507">
        <v>105629.95344604</v>
      </c>
      <c r="CC1507">
        <v>2.21335536690227E-3</v>
      </c>
      <c r="CD1507">
        <v>1367</v>
      </c>
      <c r="CE1507">
        <v>-3.0058284304610002E-2</v>
      </c>
      <c r="CF1507">
        <v>1.931121570647095E-3</v>
      </c>
      <c r="CG1507">
        <v>0</v>
      </c>
      <c r="CH1507">
        <v>0</v>
      </c>
      <c r="CI1507">
        <v>92160.655562321699</v>
      </c>
    </row>
    <row r="1508" spans="77:87" x14ac:dyDescent="0.25">
      <c r="BY1508" t="s">
        <v>3991</v>
      </c>
      <c r="BZ1508" t="s">
        <v>3992</v>
      </c>
      <c r="CA1508" t="s">
        <v>2301</v>
      </c>
      <c r="CB1508">
        <v>104336.459385144</v>
      </c>
      <c r="CC1508">
        <v>1.06304158455254E-2</v>
      </c>
      <c r="CD1508">
        <v>1368</v>
      </c>
      <c r="CE1508">
        <v>2.5395545703107798</v>
      </c>
      <c r="CF1508">
        <v>9.2748889993990793E-3</v>
      </c>
      <c r="CG1508">
        <v>2809.2785441914298</v>
      </c>
      <c r="CH1508">
        <v>2451.0561999074048</v>
      </c>
      <c r="CI1508">
        <v>91032.100103106786</v>
      </c>
    </row>
    <row r="1509" spans="77:87" x14ac:dyDescent="0.25">
      <c r="BY1509" t="s">
        <v>5584</v>
      </c>
      <c r="BZ1509" t="s">
        <v>672</v>
      </c>
      <c r="CA1509" t="s">
        <v>673</v>
      </c>
      <c r="CB1509">
        <v>104288.011030365</v>
      </c>
      <c r="CC1509">
        <v>3.27528846880887E-2</v>
      </c>
      <c r="CD1509">
        <v>1369</v>
      </c>
      <c r="CE1509">
        <v>8.0285711898122507</v>
      </c>
      <c r="CF1509">
        <v>2.8576433349971772E-2</v>
      </c>
      <c r="CG1509">
        <v>30.921932928255199</v>
      </c>
      <c r="CH1509">
        <v>26.978953572841679</v>
      </c>
      <c r="CI1509">
        <v>90989.82959183908</v>
      </c>
    </row>
    <row r="1510" spans="77:87" x14ac:dyDescent="0.25">
      <c r="BY1510" t="s">
        <v>4981</v>
      </c>
      <c r="BZ1510" t="s">
        <v>2668</v>
      </c>
      <c r="CA1510" t="s">
        <v>2669</v>
      </c>
      <c r="CB1510">
        <v>104351.631019804</v>
      </c>
      <c r="CC1510">
        <v>1.1613271028314999E-2</v>
      </c>
      <c r="CD1510">
        <v>1370</v>
      </c>
      <c r="CE1510">
        <v>3.7093888168830098</v>
      </c>
      <c r="CF1510">
        <v>1.0132416386410445E-2</v>
      </c>
      <c r="CG1510">
        <v>45.601277117692803</v>
      </c>
      <c r="CH1510">
        <v>39.786475867307345</v>
      </c>
      <c r="CI1510">
        <v>91045.337141944765</v>
      </c>
    </row>
    <row r="1511" spans="77:87" x14ac:dyDescent="0.25">
      <c r="BY1511" t="s">
        <v>6739</v>
      </c>
      <c r="BZ1511" t="s">
        <v>6740</v>
      </c>
      <c r="CA1511" t="s">
        <v>6741</v>
      </c>
      <c r="CB1511">
        <v>103699.870128165</v>
      </c>
      <c r="CC1511">
        <v>4.14799480512662E-6</v>
      </c>
      <c r="CD1511">
        <v>1371</v>
      </c>
      <c r="CE1511">
        <v>0</v>
      </c>
      <c r="CF1511">
        <v>3.6190673955457058E-6</v>
      </c>
      <c r="CG1511">
        <v>9.3172259312753997E-2</v>
      </c>
      <c r="CH1511">
        <v>8.1291491838747523E-2</v>
      </c>
      <c r="CI1511">
        <v>90476.684888642209</v>
      </c>
    </row>
    <row r="1512" spans="77:87" x14ac:dyDescent="0.25">
      <c r="BY1512" t="s">
        <v>4443</v>
      </c>
      <c r="BZ1512" t="s">
        <v>2013</v>
      </c>
      <c r="CA1512" t="s">
        <v>2003</v>
      </c>
      <c r="CB1512">
        <v>103452.539364899</v>
      </c>
      <c r="CC1512">
        <v>2.06550660475684E-3</v>
      </c>
      <c r="CD1512">
        <v>1372</v>
      </c>
      <c r="CE1512">
        <v>-10.770581701126</v>
      </c>
      <c r="CF1512">
        <v>1.8021255955578772E-3</v>
      </c>
      <c r="CG1512">
        <v>20553.778797114399</v>
      </c>
      <c r="CH1512">
        <v>17932.884247579161</v>
      </c>
      <c r="CI1512">
        <v>90260.892260323308</v>
      </c>
    </row>
    <row r="1513" spans="77:87" x14ac:dyDescent="0.25">
      <c r="BY1513" t="s">
        <v>5272</v>
      </c>
      <c r="BZ1513" t="s">
        <v>542</v>
      </c>
      <c r="CA1513" t="s">
        <v>5273</v>
      </c>
      <c r="CB1513">
        <v>103090.66434234699</v>
      </c>
      <c r="CC1513">
        <v>1.5606911574744E-2</v>
      </c>
      <c r="CD1513">
        <v>1373</v>
      </c>
      <c r="CE1513">
        <v>-9.3736197927579301</v>
      </c>
      <c r="CF1513">
        <v>1.36168118522021E-2</v>
      </c>
      <c r="CG1513">
        <v>51.847457576760597</v>
      </c>
      <c r="CH1513">
        <v>45.236180871317572</v>
      </c>
      <c r="CI1513">
        <v>89945.161369396999</v>
      </c>
    </row>
    <row r="1514" spans="77:87" x14ac:dyDescent="0.25">
      <c r="BY1514" t="s">
        <v>5615</v>
      </c>
      <c r="BZ1514" t="s">
        <v>5615</v>
      </c>
      <c r="CA1514" t="s">
        <v>5616</v>
      </c>
      <c r="CB1514">
        <v>102273.869431263</v>
      </c>
      <c r="CC1514">
        <v>8.8760890147658103E-3</v>
      </c>
      <c r="CD1514">
        <v>1374</v>
      </c>
      <c r="CE1514">
        <v>-0.24863802284922301</v>
      </c>
      <c r="CF1514">
        <v>7.7442634001369665E-3</v>
      </c>
      <c r="CG1514">
        <v>139742.58091985399</v>
      </c>
      <c r="CH1514">
        <v>121923.44545643979</v>
      </c>
      <c r="CI1514">
        <v>89232.519244604977</v>
      </c>
    </row>
    <row r="1515" spans="77:87" x14ac:dyDescent="0.25">
      <c r="BY1515" t="s">
        <v>9734</v>
      </c>
      <c r="BZ1515" t="s">
        <v>9735</v>
      </c>
      <c r="CA1515" t="s">
        <v>9736</v>
      </c>
      <c r="CB1515">
        <v>101778.386798828</v>
      </c>
      <c r="CC1515">
        <v>7.1679838889825301E-3</v>
      </c>
      <c r="CD1515">
        <v>1375</v>
      </c>
      <c r="CE1515">
        <v>8.3048338363735699</v>
      </c>
      <c r="CF1515">
        <v>6.2539655913628148E-3</v>
      </c>
      <c r="CG1515">
        <v>180.12767715799299</v>
      </c>
      <c r="CH1515">
        <v>157.15887653286876</v>
      </c>
      <c r="CI1515">
        <v>88800.217584562284</v>
      </c>
    </row>
    <row r="1516" spans="77:87" x14ac:dyDescent="0.25">
      <c r="BY1516" t="s">
        <v>6340</v>
      </c>
      <c r="BZ1516" t="s">
        <v>6341</v>
      </c>
      <c r="CA1516" t="s">
        <v>6342</v>
      </c>
      <c r="CB1516">
        <v>101509.778619648</v>
      </c>
      <c r="CC1516">
        <v>1.58998401271815E-2</v>
      </c>
      <c r="CD1516">
        <v>1376</v>
      </c>
      <c r="CE1516">
        <v>0</v>
      </c>
      <c r="CF1516">
        <v>1.3872387913204085E-2</v>
      </c>
      <c r="CG1516">
        <v>0</v>
      </c>
      <c r="CH1516">
        <v>0</v>
      </c>
      <c r="CI1516">
        <v>88565.860708742242</v>
      </c>
    </row>
    <row r="1517" spans="77:87" x14ac:dyDescent="0.25">
      <c r="BY1517" t="s">
        <v>5622</v>
      </c>
      <c r="BZ1517" t="s">
        <v>5623</v>
      </c>
      <c r="CA1517" t="s">
        <v>5624</v>
      </c>
      <c r="CB1517">
        <v>101184.828529317</v>
      </c>
      <c r="CC1517">
        <v>7.2994463935328203E-3</v>
      </c>
      <c r="CD1517">
        <v>1377</v>
      </c>
      <c r="CE1517">
        <v>-1.42423009893255</v>
      </c>
      <c r="CF1517">
        <v>6.3686647861078798E-3</v>
      </c>
      <c r="CG1517">
        <v>10693.8349554535</v>
      </c>
      <c r="CH1517">
        <v>9330.2212849438074</v>
      </c>
      <c r="CI1517">
        <v>88282.346304229723</v>
      </c>
    </row>
    <row r="1518" spans="77:87" x14ac:dyDescent="0.25">
      <c r="BY1518" t="s">
        <v>4365</v>
      </c>
      <c r="BZ1518" t="s">
        <v>543</v>
      </c>
      <c r="CA1518" t="s">
        <v>544</v>
      </c>
      <c r="CB1518">
        <v>101080.632619207</v>
      </c>
      <c r="CC1518">
        <v>2.0523301852012299E-4</v>
      </c>
      <c r="CD1518">
        <v>1378</v>
      </c>
      <c r="CE1518">
        <v>12.476120383244799</v>
      </c>
      <c r="CF1518">
        <v>1.7906293539654813E-4</v>
      </c>
      <c r="CG1518">
        <v>0.81296219186136098</v>
      </c>
      <c r="CH1518">
        <v>0.7092981309283517</v>
      </c>
      <c r="CI1518">
        <v>88191.436831401486</v>
      </c>
    </row>
    <row r="1519" spans="77:87" x14ac:dyDescent="0.25">
      <c r="BY1519" t="s">
        <v>3372</v>
      </c>
      <c r="BZ1519" t="s">
        <v>3372</v>
      </c>
      <c r="CA1519" t="s">
        <v>3371</v>
      </c>
      <c r="CB1519">
        <v>100625.756341627</v>
      </c>
      <c r="CC1519">
        <v>1.85320925114813E-3</v>
      </c>
      <c r="CD1519">
        <v>1379</v>
      </c>
      <c r="CE1519">
        <v>17.3347825645555</v>
      </c>
      <c r="CF1519">
        <v>1.6168991266972282E-3</v>
      </c>
      <c r="CG1519">
        <v>157.89342819782101</v>
      </c>
      <c r="CH1519">
        <v>137.75980559460413</v>
      </c>
      <c r="CI1519">
        <v>87794.563647480813</v>
      </c>
    </row>
    <row r="1520" spans="77:87" x14ac:dyDescent="0.25">
      <c r="BY1520" t="s">
        <v>9737</v>
      </c>
      <c r="BZ1520" t="s">
        <v>9738</v>
      </c>
      <c r="CA1520" t="s">
        <v>9739</v>
      </c>
      <c r="CB1520">
        <v>100296.822370294</v>
      </c>
      <c r="CC1520">
        <v>6.1021828307463402E-2</v>
      </c>
      <c r="CD1520">
        <v>1380</v>
      </c>
      <c r="CE1520">
        <v>-2.9558811476833</v>
      </c>
      <c r="CF1520">
        <v>5.3240690892665539E-2</v>
      </c>
      <c r="CG1520">
        <v>1402.5370382379899</v>
      </c>
      <c r="CH1520">
        <v>1223.6939303441115</v>
      </c>
      <c r="CI1520">
        <v>87507.573362568379</v>
      </c>
    </row>
    <row r="1521" spans="77:87" x14ac:dyDescent="0.25">
      <c r="BY1521" t="s">
        <v>5286</v>
      </c>
      <c r="BZ1521" t="s">
        <v>5287</v>
      </c>
      <c r="CA1521" t="s">
        <v>5288</v>
      </c>
      <c r="CB1521">
        <v>99903.205326553405</v>
      </c>
      <c r="CC1521">
        <v>1.0276433306560899E-3</v>
      </c>
      <c r="CD1521">
        <v>1381</v>
      </c>
      <c r="CE1521">
        <v>-48.004968200629897</v>
      </c>
      <c r="CF1521">
        <v>8.9660441899080967E-4</v>
      </c>
      <c r="CG1521">
        <v>180.94816191419901</v>
      </c>
      <c r="CH1521">
        <v>157.8747379958719</v>
      </c>
      <c r="CI1521">
        <v>87164.148002543312</v>
      </c>
    </row>
    <row r="1522" spans="77:87" x14ac:dyDescent="0.25">
      <c r="BY1522" t="s">
        <v>4177</v>
      </c>
      <c r="BZ1522" t="s">
        <v>4178</v>
      </c>
      <c r="CA1522" t="s">
        <v>4179</v>
      </c>
      <c r="CB1522">
        <v>99603.696266513696</v>
      </c>
      <c r="CC1522">
        <v>6.9492612806293697E-5</v>
      </c>
      <c r="CD1522">
        <v>1382</v>
      </c>
      <c r="CE1522">
        <v>0.92782713613509904</v>
      </c>
      <c r="CF1522">
        <v>6.063133177691199E-5</v>
      </c>
      <c r="CG1522">
        <v>500.35105973290001</v>
      </c>
      <c r="CH1522">
        <v>436.5492947021192</v>
      </c>
      <c r="CI1522">
        <v>86902.830540785508</v>
      </c>
    </row>
    <row r="1523" spans="77:87" x14ac:dyDescent="0.25">
      <c r="BY1523" t="s">
        <v>5248</v>
      </c>
      <c r="BZ1523" t="s">
        <v>2563</v>
      </c>
      <c r="CA1523" t="s">
        <v>2564</v>
      </c>
      <c r="CB1523">
        <v>99148.104884870394</v>
      </c>
      <c r="CC1523">
        <v>5.9258790863155201E-3</v>
      </c>
      <c r="CD1523">
        <v>1383</v>
      </c>
      <c r="CE1523">
        <v>0.19638145184991701</v>
      </c>
      <c r="CF1523">
        <v>5.1702465405030857E-3</v>
      </c>
      <c r="CG1523">
        <v>67525.142772230305</v>
      </c>
      <c r="CH1523">
        <v>58914.741716772158</v>
      </c>
      <c r="CI1523">
        <v>86505.333438581074</v>
      </c>
    </row>
    <row r="1524" spans="77:87" x14ac:dyDescent="0.25">
      <c r="BY1524" t="s">
        <v>886</v>
      </c>
      <c r="BZ1524" t="s">
        <v>5080</v>
      </c>
      <c r="CA1524" t="s">
        <v>887</v>
      </c>
      <c r="CB1524">
        <v>99216.689515031394</v>
      </c>
      <c r="CC1524">
        <v>1.8883552221692901E-6</v>
      </c>
      <c r="CD1524">
        <v>1384</v>
      </c>
      <c r="CE1524">
        <v>7.9124768902623597</v>
      </c>
      <c r="CF1524">
        <v>1.6475634943695961E-6</v>
      </c>
      <c r="CG1524">
        <v>81.211810169067604</v>
      </c>
      <c r="CH1524">
        <v>70.856167407169153</v>
      </c>
      <c r="CI1524">
        <v>86565.172568211725</v>
      </c>
    </row>
    <row r="1525" spans="77:87" x14ac:dyDescent="0.25">
      <c r="BY1525" t="s">
        <v>4635</v>
      </c>
      <c r="BZ1525" t="s">
        <v>3277</v>
      </c>
      <c r="CA1525" t="s">
        <v>3278</v>
      </c>
      <c r="CB1525">
        <v>99133.465987528296</v>
      </c>
      <c r="CC1525">
        <v>1.2165743989221399E-3</v>
      </c>
      <c r="CD1525">
        <v>1385</v>
      </c>
      <c r="CE1525">
        <v>-1.88309492534421</v>
      </c>
      <c r="CF1525">
        <v>1.0614441310179826E-3</v>
      </c>
      <c r="CG1525">
        <v>730.40812193003705</v>
      </c>
      <c r="CH1525">
        <v>637.27086067025061</v>
      </c>
      <c r="CI1525">
        <v>86492.561205594655</v>
      </c>
    </row>
    <row r="1526" spans="77:87" x14ac:dyDescent="0.25">
      <c r="BY1526" t="s">
        <v>6347</v>
      </c>
      <c r="BZ1526" t="s">
        <v>6348</v>
      </c>
      <c r="CA1526" t="s">
        <v>9740</v>
      </c>
      <c r="CB1526">
        <v>98513.103896589397</v>
      </c>
      <c r="CC1526">
        <v>3.5467850180647201E-3</v>
      </c>
      <c r="CD1526">
        <v>1386</v>
      </c>
      <c r="CE1526">
        <v>-14.1123559968196</v>
      </c>
      <c r="CF1526">
        <v>3.0945202732712168E-3</v>
      </c>
      <c r="CG1526">
        <v>172.11237229341901</v>
      </c>
      <c r="CH1526">
        <v>150.16563525279605</v>
      </c>
      <c r="CI1526">
        <v>85951.303966319741</v>
      </c>
    </row>
    <row r="1527" spans="77:87" x14ac:dyDescent="0.25">
      <c r="BY1527" t="s">
        <v>6012</v>
      </c>
      <c r="BZ1527" t="s">
        <v>2369</v>
      </c>
      <c r="CA1527" t="s">
        <v>2370</v>
      </c>
      <c r="CB1527">
        <v>97290.594661522002</v>
      </c>
      <c r="CC1527">
        <v>6.6259257467382203E-3</v>
      </c>
      <c r="CD1527">
        <v>1387</v>
      </c>
      <c r="CE1527">
        <v>-1.6048373682060799</v>
      </c>
      <c r="CF1527">
        <v>5.7810274510686453E-3</v>
      </c>
      <c r="CG1527">
        <v>38997.310270030801</v>
      </c>
      <c r="CH1527">
        <v>34024.607248258108</v>
      </c>
      <c r="CI1527">
        <v>84884.681773852732</v>
      </c>
    </row>
    <row r="1528" spans="77:87" x14ac:dyDescent="0.25">
      <c r="BY1528" t="s">
        <v>7644</v>
      </c>
      <c r="BZ1528" t="s">
        <v>7645</v>
      </c>
      <c r="CA1528" t="s">
        <v>7646</v>
      </c>
      <c r="CB1528">
        <v>97132.354032070594</v>
      </c>
      <c r="CC1528">
        <v>3.25063086850719E-4</v>
      </c>
      <c r="CD1528">
        <v>1388</v>
      </c>
      <c r="CE1528">
        <v>2.5591477402995202</v>
      </c>
      <c r="CF1528">
        <v>2.8361299239403656E-4</v>
      </c>
      <c r="CG1528">
        <v>4184.31033387145</v>
      </c>
      <c r="CH1528">
        <v>3650.7521859581675</v>
      </c>
      <c r="CI1528">
        <v>84746.61904002518</v>
      </c>
    </row>
    <row r="1529" spans="77:87" x14ac:dyDescent="0.25">
      <c r="BY1529" t="s">
        <v>4853</v>
      </c>
      <c r="BZ1529" t="s">
        <v>324</v>
      </c>
      <c r="CA1529" t="s">
        <v>325</v>
      </c>
      <c r="CB1529">
        <v>95913.6880656578</v>
      </c>
      <c r="CC1529">
        <v>2.5382653890659002E-3</v>
      </c>
      <c r="CD1529">
        <v>1389</v>
      </c>
      <c r="CE1529">
        <v>2.3178499860266402</v>
      </c>
      <c r="CF1529">
        <v>2.2146010162445522E-3</v>
      </c>
      <c r="CG1529">
        <v>2.1284224556277702</v>
      </c>
      <c r="CH1529">
        <v>1.8570187946208516</v>
      </c>
      <c r="CI1529">
        <v>83683.350045653555</v>
      </c>
    </row>
    <row r="1530" spans="77:87" x14ac:dyDescent="0.25">
      <c r="BY1530" t="s">
        <v>4619</v>
      </c>
      <c r="BZ1530" t="s">
        <v>3272</v>
      </c>
      <c r="CA1530" t="s">
        <v>3273</v>
      </c>
      <c r="CB1530">
        <v>95869.514255749906</v>
      </c>
      <c r="CC1530">
        <v>9.39926688448922E-4</v>
      </c>
      <c r="CD1530">
        <v>1390</v>
      </c>
      <c r="CE1530">
        <v>-13.8433693933502</v>
      </c>
      <c r="CF1530">
        <v>8.2007287669804655E-4</v>
      </c>
      <c r="CG1530">
        <v>3463.4995908810502</v>
      </c>
      <c r="CH1530">
        <v>3021.8549040494454</v>
      </c>
      <c r="CI1530">
        <v>83644.80901494225</v>
      </c>
    </row>
    <row r="1531" spans="77:87" x14ac:dyDescent="0.25">
      <c r="BY1531" t="s">
        <v>4372</v>
      </c>
      <c r="BZ1531" t="s">
        <v>3018</v>
      </c>
      <c r="CA1531" t="s">
        <v>3019</v>
      </c>
      <c r="CB1531">
        <v>95656.512883630698</v>
      </c>
      <c r="CC1531">
        <v>2.8606878008940501E-3</v>
      </c>
      <c r="CD1531">
        <v>1391</v>
      </c>
      <c r="CE1531">
        <v>-10.418187733719099</v>
      </c>
      <c r="CF1531">
        <v>2.4959100566508473E-3</v>
      </c>
      <c r="CG1531">
        <v>3912.5990194258802</v>
      </c>
      <c r="CH1531">
        <v>3413.6878680628101</v>
      </c>
      <c r="CI1531">
        <v>83458.968299787448</v>
      </c>
    </row>
    <row r="1532" spans="77:87" x14ac:dyDescent="0.25">
      <c r="BY1532" t="s">
        <v>9741</v>
      </c>
      <c r="BZ1532" t="s">
        <v>9742</v>
      </c>
      <c r="CA1532" t="s">
        <v>9743</v>
      </c>
      <c r="CB1532">
        <v>95143.494586681205</v>
      </c>
      <c r="CC1532">
        <v>3.9575489397249603E-4</v>
      </c>
      <c r="CD1532">
        <v>1392</v>
      </c>
      <c r="CE1532">
        <v>-20.887005186511299</v>
      </c>
      <c r="CF1532">
        <v>3.4529060442248732E-4</v>
      </c>
      <c r="CG1532">
        <v>14097.834658404599</v>
      </c>
      <c r="CH1532">
        <v>12300.163369772801</v>
      </c>
      <c r="CI1532">
        <v>83011.367017955185</v>
      </c>
    </row>
    <row r="1533" spans="77:87" x14ac:dyDescent="0.25">
      <c r="BY1533" t="s">
        <v>5703</v>
      </c>
      <c r="BZ1533" t="s">
        <v>418</v>
      </c>
      <c r="CA1533" t="s">
        <v>419</v>
      </c>
      <c r="CB1533">
        <v>93842.527211056004</v>
      </c>
      <c r="CC1533">
        <v>1.5302071987437799E-3</v>
      </c>
      <c r="CD1533">
        <v>1393</v>
      </c>
      <c r="CE1533">
        <v>-16.3686828956914</v>
      </c>
      <c r="CF1533">
        <v>1.3350843580031662E-3</v>
      </c>
      <c r="CG1533">
        <v>670.42711303214503</v>
      </c>
      <c r="CH1533">
        <v>584.93827014096439</v>
      </c>
      <c r="CI1533">
        <v>81876.291196265447</v>
      </c>
    </row>
    <row r="1534" spans="77:87" x14ac:dyDescent="0.25">
      <c r="BY1534" t="s">
        <v>5575</v>
      </c>
      <c r="BZ1534" t="s">
        <v>2272</v>
      </c>
      <c r="CA1534" t="s">
        <v>2273</v>
      </c>
      <c r="CB1534">
        <v>93842.737349902804</v>
      </c>
      <c r="CC1534">
        <v>7.2230540847564801E-3</v>
      </c>
      <c r="CD1534">
        <v>1394</v>
      </c>
      <c r="CE1534">
        <v>1.3282972161270199</v>
      </c>
      <c r="CF1534">
        <v>6.3020135661928456E-3</v>
      </c>
      <c r="CG1534">
        <v>390.829068460016</v>
      </c>
      <c r="CH1534">
        <v>340.99289062440567</v>
      </c>
      <c r="CI1534">
        <v>81876.474539467337</v>
      </c>
    </row>
    <row r="1535" spans="77:87" x14ac:dyDescent="0.25">
      <c r="BY1535" t="s">
        <v>4259</v>
      </c>
      <c r="BZ1535" t="s">
        <v>480</v>
      </c>
      <c r="CA1535" t="s">
        <v>481</v>
      </c>
      <c r="CB1535">
        <v>93814.984963715993</v>
      </c>
      <c r="CC1535">
        <v>1.1168374139744299E-2</v>
      </c>
      <c r="CD1535">
        <v>1395</v>
      </c>
      <c r="CE1535">
        <v>10.255386663961501</v>
      </c>
      <c r="CF1535">
        <v>9.7442500796889493E-3</v>
      </c>
      <c r="CG1535">
        <v>33.583812769035497</v>
      </c>
      <c r="CH1535">
        <v>29.301406467604718</v>
      </c>
      <c r="CI1535">
        <v>81852.260971052747</v>
      </c>
    </row>
    <row r="1536" spans="77:87" x14ac:dyDescent="0.25">
      <c r="BY1536" t="s">
        <v>5258</v>
      </c>
      <c r="BZ1536" t="s">
        <v>1510</v>
      </c>
      <c r="CA1536" t="s">
        <v>1511</v>
      </c>
      <c r="CB1536">
        <v>93670.832194472605</v>
      </c>
      <c r="CC1536">
        <v>1.0925683338052E-2</v>
      </c>
      <c r="CD1536">
        <v>1396</v>
      </c>
      <c r="CE1536">
        <v>0</v>
      </c>
      <c r="CF1536">
        <v>9.532505752883641E-3</v>
      </c>
      <c r="CG1536">
        <v>0</v>
      </c>
      <c r="CH1536">
        <v>0</v>
      </c>
      <c r="CI1536">
        <v>81726.489698026664</v>
      </c>
    </row>
    <row r="1537" spans="77:87" x14ac:dyDescent="0.25">
      <c r="BY1537" t="s">
        <v>5766</v>
      </c>
      <c r="BZ1537" t="s">
        <v>5767</v>
      </c>
      <c r="CA1537" t="s">
        <v>5768</v>
      </c>
      <c r="CB1537">
        <v>93071.416343580699</v>
      </c>
      <c r="CC1537">
        <v>8.6525801238933296E-3</v>
      </c>
      <c r="CD1537">
        <v>1397</v>
      </c>
      <c r="CE1537">
        <v>-0.87777797365230403</v>
      </c>
      <c r="CF1537">
        <v>7.5492550219751989E-3</v>
      </c>
      <c r="CG1537">
        <v>0</v>
      </c>
      <c r="CH1537">
        <v>0</v>
      </c>
      <c r="CI1537">
        <v>81203.507759945394</v>
      </c>
    </row>
    <row r="1538" spans="77:87" x14ac:dyDescent="0.25">
      <c r="BY1538" t="s">
        <v>6150</v>
      </c>
      <c r="BZ1538" t="s">
        <v>2935</v>
      </c>
      <c r="CA1538" t="s">
        <v>2936</v>
      </c>
      <c r="CB1538">
        <v>92079.554513132505</v>
      </c>
      <c r="CC1538">
        <v>9.6920133618094596E-6</v>
      </c>
      <c r="CD1538">
        <v>1398</v>
      </c>
      <c r="CE1538">
        <v>-2.1253618127396798</v>
      </c>
      <c r="CF1538">
        <v>8.4561459699916922E-6</v>
      </c>
      <c r="CG1538">
        <v>9277.25334200418</v>
      </c>
      <c r="CH1538">
        <v>8094.273659351863</v>
      </c>
      <c r="CI1538">
        <v>80338.12219894497</v>
      </c>
    </row>
    <row r="1539" spans="77:87" x14ac:dyDescent="0.25">
      <c r="BY1539" t="s">
        <v>4670</v>
      </c>
      <c r="BZ1539" t="s">
        <v>4671</v>
      </c>
      <c r="CA1539" t="s">
        <v>4672</v>
      </c>
      <c r="CB1539">
        <v>91522.268732728</v>
      </c>
      <c r="CC1539">
        <v>1.11811629358436E-5</v>
      </c>
      <c r="CD1539">
        <v>1399</v>
      </c>
      <c r="CE1539">
        <v>-17.449903706614201</v>
      </c>
      <c r="CF1539">
        <v>9.7554081252424441E-6</v>
      </c>
      <c r="CG1539">
        <v>2139.8999313817199</v>
      </c>
      <c r="CH1539">
        <v>1867.0327315315121</v>
      </c>
      <c r="CI1539">
        <v>79851.898157542964</v>
      </c>
    </row>
    <row r="1540" spans="77:87" x14ac:dyDescent="0.25">
      <c r="BY1540" t="s">
        <v>4515</v>
      </c>
      <c r="BZ1540" t="s">
        <v>3384</v>
      </c>
      <c r="CA1540" t="s">
        <v>3385</v>
      </c>
      <c r="CB1540">
        <v>91249.033858826006</v>
      </c>
      <c r="CC1540">
        <v>5.9090756519075303E-3</v>
      </c>
      <c r="CD1540">
        <v>1400</v>
      </c>
      <c r="CE1540">
        <v>8.6342336189300202</v>
      </c>
      <c r="CF1540">
        <v>5.1555857792301958E-3</v>
      </c>
      <c r="CG1540">
        <v>303.27545223946203</v>
      </c>
      <c r="CH1540">
        <v>264.6035862225994</v>
      </c>
      <c r="CI1540">
        <v>79613.504555351712</v>
      </c>
    </row>
    <row r="1541" spans="77:87" x14ac:dyDescent="0.25">
      <c r="BY1541" t="s">
        <v>5316</v>
      </c>
      <c r="BZ1541" t="s">
        <v>2639</v>
      </c>
      <c r="CA1541" t="s">
        <v>2640</v>
      </c>
      <c r="CB1541">
        <v>89834.205400712701</v>
      </c>
      <c r="CC1541">
        <v>9.7325951913771001E-3</v>
      </c>
      <c r="CD1541">
        <v>1401</v>
      </c>
      <c r="CE1541">
        <v>34.559920155395098</v>
      </c>
      <c r="CF1541">
        <v>8.4915530481438455E-3</v>
      </c>
      <c r="CG1541">
        <v>8191.2440909187098</v>
      </c>
      <c r="CH1541">
        <v>7146.7457919093049</v>
      </c>
      <c r="CI1541">
        <v>78379.086533246256</v>
      </c>
    </row>
    <row r="1542" spans="77:87" x14ac:dyDescent="0.25">
      <c r="BY1542" t="s">
        <v>9744</v>
      </c>
      <c r="BZ1542" t="s">
        <v>9745</v>
      </c>
      <c r="CA1542" t="s">
        <v>9746</v>
      </c>
      <c r="CB1542">
        <v>89834.565795897404</v>
      </c>
      <c r="CC1542">
        <v>6.9129036718094006E-2</v>
      </c>
      <c r="CD1542">
        <v>1402</v>
      </c>
      <c r="CE1542">
        <v>67.497048545109706</v>
      </c>
      <c r="CF1542">
        <v>6.0314116730022994E-2</v>
      </c>
      <c r="CG1542">
        <v>75.477949038997906</v>
      </c>
      <c r="CH1542">
        <v>65.853453845239159</v>
      </c>
      <c r="CI1542">
        <v>78379.400972999385</v>
      </c>
    </row>
    <row r="1543" spans="77:87" x14ac:dyDescent="0.25">
      <c r="BY1543" t="s">
        <v>5924</v>
      </c>
      <c r="BZ1543" t="s">
        <v>5925</v>
      </c>
      <c r="CA1543" t="s">
        <v>5926</v>
      </c>
      <c r="CB1543">
        <v>89505.159810571102</v>
      </c>
      <c r="CC1543">
        <v>2.4856873624212001E-6</v>
      </c>
      <c r="CD1543">
        <v>1403</v>
      </c>
      <c r="CE1543">
        <v>39.303957504449997</v>
      </c>
      <c r="CF1543">
        <v>2.1687274240894243E-6</v>
      </c>
      <c r="CG1543">
        <v>127.990916435054</v>
      </c>
      <c r="CH1543">
        <v>111.67028271675458</v>
      </c>
      <c r="CI1543">
        <v>78091.998862485983</v>
      </c>
    </row>
    <row r="1544" spans="77:87" x14ac:dyDescent="0.25">
      <c r="BY1544" t="s">
        <v>6369</v>
      </c>
      <c r="BZ1544" t="s">
        <v>3321</v>
      </c>
      <c r="CA1544" t="s">
        <v>3322</v>
      </c>
      <c r="CB1544">
        <v>89096.943395705894</v>
      </c>
      <c r="CC1544">
        <v>2.2331443324216801E-5</v>
      </c>
      <c r="CD1544">
        <v>1404</v>
      </c>
      <c r="CE1544">
        <v>2.8100691068769401</v>
      </c>
      <c r="CF1544">
        <v>1.948387166017263E-5</v>
      </c>
      <c r="CG1544">
        <v>55503.374469489798</v>
      </c>
      <c r="CH1544">
        <v>48425.917177387302</v>
      </c>
      <c r="CI1544">
        <v>77735.835755545893</v>
      </c>
    </row>
    <row r="1545" spans="77:87" x14ac:dyDescent="0.25">
      <c r="BY1545" t="s">
        <v>4598</v>
      </c>
      <c r="BZ1545" t="s">
        <v>3004</v>
      </c>
      <c r="CA1545" t="s">
        <v>6362</v>
      </c>
      <c r="CB1545">
        <v>88605.035947640994</v>
      </c>
      <c r="CC1545">
        <v>2.0445709027533901E-5</v>
      </c>
      <c r="CD1545">
        <v>1405</v>
      </c>
      <c r="CE1545">
        <v>-1.32493138410509</v>
      </c>
      <c r="CF1545">
        <v>1.7838594886596951E-5</v>
      </c>
      <c r="CG1545">
        <v>734.94929775786602</v>
      </c>
      <c r="CH1545">
        <v>641.23297300356978</v>
      </c>
      <c r="CI1545">
        <v>77306.65339381354</v>
      </c>
    </row>
    <row r="1546" spans="77:87" x14ac:dyDescent="0.25">
      <c r="BY1546" t="s">
        <v>6244</v>
      </c>
      <c r="BZ1546" t="s">
        <v>670</v>
      </c>
      <c r="CA1546" t="s">
        <v>671</v>
      </c>
      <c r="CB1546">
        <v>88432.106591099393</v>
      </c>
      <c r="CC1546">
        <v>1.2860609089108399E-3</v>
      </c>
      <c r="CD1546">
        <v>1406</v>
      </c>
      <c r="CE1546">
        <v>0.77712443839019796</v>
      </c>
      <c r="CF1546">
        <v>1.1220701381719836E-3</v>
      </c>
      <c r="CG1546">
        <v>1.4014531063087701</v>
      </c>
      <c r="CH1546">
        <v>1.2227482149109141</v>
      </c>
      <c r="CI1546">
        <v>77155.774951241983</v>
      </c>
    </row>
    <row r="1547" spans="77:87" x14ac:dyDescent="0.25">
      <c r="BY1547" t="s">
        <v>6804</v>
      </c>
      <c r="BZ1547" t="s">
        <v>6805</v>
      </c>
      <c r="CA1547" t="s">
        <v>6806</v>
      </c>
      <c r="CB1547">
        <v>87799.596254056305</v>
      </c>
      <c r="CC1547">
        <v>3.4759268540632497E-5</v>
      </c>
      <c r="CD1547">
        <v>1408</v>
      </c>
      <c r="CE1547">
        <v>0.96593477524084304</v>
      </c>
      <c r="CF1547">
        <v>3.0326975171942299E-5</v>
      </c>
      <c r="CG1547">
        <v>6.8823351710452396E-2</v>
      </c>
      <c r="CH1547">
        <v>6.0047410840445799E-2</v>
      </c>
      <c r="CI1547">
        <v>76603.918537316611</v>
      </c>
    </row>
    <row r="1548" spans="77:87" x14ac:dyDescent="0.25">
      <c r="BY1548" t="s">
        <v>4506</v>
      </c>
      <c r="BZ1548" t="s">
        <v>375</v>
      </c>
      <c r="CA1548" t="s">
        <v>376</v>
      </c>
      <c r="CB1548">
        <v>87415.315489087094</v>
      </c>
      <c r="CC1548">
        <v>1.7302921674335298E-2</v>
      </c>
      <c r="CD1548">
        <v>1409</v>
      </c>
      <c r="CE1548">
        <v>3.6962496593986498</v>
      </c>
      <c r="CF1548">
        <v>1.5096556919954115E-2</v>
      </c>
      <c r="CG1548">
        <v>4.5469783071987804</v>
      </c>
      <c r="CH1548">
        <v>3.967174915334637</v>
      </c>
      <c r="CI1548">
        <v>76268.638949811677</v>
      </c>
    </row>
    <row r="1549" spans="77:87" x14ac:dyDescent="0.25">
      <c r="BY1549" t="s">
        <v>4126</v>
      </c>
      <c r="BZ1549" t="s">
        <v>2599</v>
      </c>
      <c r="CA1549" t="s">
        <v>4127</v>
      </c>
      <c r="CB1549">
        <v>86630.727372698297</v>
      </c>
      <c r="CC1549">
        <v>1.89694881235473E-3</v>
      </c>
      <c r="CD1549">
        <v>1410</v>
      </c>
      <c r="CE1549">
        <v>-2.9861609628088601</v>
      </c>
      <c r="CF1549">
        <v>1.6550612814961298E-3</v>
      </c>
      <c r="CG1549">
        <v>9796.8472153724797</v>
      </c>
      <c r="CH1549">
        <v>8547.6120395514772</v>
      </c>
      <c r="CI1549">
        <v>75584.096802496089</v>
      </c>
    </row>
    <row r="1550" spans="77:87" x14ac:dyDescent="0.25">
      <c r="BY1550" t="s">
        <v>5105</v>
      </c>
      <c r="BZ1550" t="s">
        <v>1186</v>
      </c>
      <c r="CA1550" t="s">
        <v>1187</v>
      </c>
      <c r="CB1550">
        <v>86648.684964250497</v>
      </c>
      <c r="CC1550">
        <v>1.3753760173076E-3</v>
      </c>
      <c r="CD1550">
        <v>1411</v>
      </c>
      <c r="CE1550">
        <v>-0.24975627301179501</v>
      </c>
      <c r="CF1550">
        <v>1.1999963198366392E-3</v>
      </c>
      <c r="CG1550">
        <v>0</v>
      </c>
      <c r="CH1550">
        <v>0</v>
      </c>
      <c r="CI1550">
        <v>75599.764549719097</v>
      </c>
    </row>
    <row r="1551" spans="77:87" x14ac:dyDescent="0.25">
      <c r="BY1551" t="s">
        <v>5992</v>
      </c>
      <c r="BZ1551" t="s">
        <v>2618</v>
      </c>
      <c r="CA1551" t="s">
        <v>2619</v>
      </c>
      <c r="CB1551">
        <v>86486.591698817603</v>
      </c>
      <c r="CC1551">
        <v>2.4322423034135301E-4</v>
      </c>
      <c r="CD1551">
        <v>1412</v>
      </c>
      <c r="CE1551">
        <v>104.399218291995</v>
      </c>
      <c r="CF1551">
        <v>2.1220973583360581E-4</v>
      </c>
      <c r="CG1551">
        <v>119.28738193700801</v>
      </c>
      <c r="CH1551">
        <v>104.07657071669242</v>
      </c>
      <c r="CI1551">
        <v>75458.340444934613</v>
      </c>
    </row>
    <row r="1552" spans="77:87" x14ac:dyDescent="0.25">
      <c r="BY1552" t="s">
        <v>5007</v>
      </c>
      <c r="BZ1552" t="s">
        <v>1158</v>
      </c>
      <c r="CA1552" t="s">
        <v>1159</v>
      </c>
      <c r="CB1552">
        <v>86303.575288024105</v>
      </c>
      <c r="CC1552">
        <v>2.6032148609366E-2</v>
      </c>
      <c r="CD1552">
        <v>1413</v>
      </c>
      <c r="CE1552">
        <v>-1.7934484836262901</v>
      </c>
      <c r="CF1552">
        <v>2.2712685211591314E-2</v>
      </c>
      <c r="CG1552">
        <v>0</v>
      </c>
      <c r="CH1552">
        <v>0</v>
      </c>
      <c r="CI1552">
        <v>75298.661188747035</v>
      </c>
    </row>
    <row r="1553" spans="77:87" x14ac:dyDescent="0.25">
      <c r="BY1553" t="s">
        <v>4801</v>
      </c>
      <c r="BZ1553" t="s">
        <v>3392</v>
      </c>
      <c r="CA1553" t="s">
        <v>4802</v>
      </c>
      <c r="CB1553">
        <v>85809.314128888407</v>
      </c>
      <c r="CC1553">
        <v>6.9199495294419803E-5</v>
      </c>
      <c r="CD1553">
        <v>1414</v>
      </c>
      <c r="CE1553">
        <v>-33.053396772678802</v>
      </c>
      <c r="CF1553">
        <v>6.0375590851447186E-5</v>
      </c>
      <c r="CG1553">
        <v>0</v>
      </c>
      <c r="CH1553">
        <v>0</v>
      </c>
      <c r="CI1553">
        <v>74867.42524705737</v>
      </c>
    </row>
    <row r="1554" spans="77:87" x14ac:dyDescent="0.25">
      <c r="BY1554" t="s">
        <v>5557</v>
      </c>
      <c r="BZ1554" t="s">
        <v>2623</v>
      </c>
      <c r="CA1554" t="s">
        <v>2624</v>
      </c>
      <c r="CB1554">
        <v>85291.343322463799</v>
      </c>
      <c r="CC1554">
        <v>3.9216755862669201E-4</v>
      </c>
      <c r="CD1554">
        <v>1415</v>
      </c>
      <c r="CE1554">
        <v>5.0617539655613299</v>
      </c>
      <c r="CF1554">
        <v>3.4216070455596819E-4</v>
      </c>
      <c r="CG1554">
        <v>2122.9956612083201</v>
      </c>
      <c r="CH1554">
        <v>1852.2839924650034</v>
      </c>
      <c r="CI1554">
        <v>74415.502970043191</v>
      </c>
    </row>
    <row r="1555" spans="77:87" x14ac:dyDescent="0.25">
      <c r="BY1555" t="s">
        <v>5672</v>
      </c>
      <c r="BZ1555" t="s">
        <v>379</v>
      </c>
      <c r="CA1555" t="s">
        <v>380</v>
      </c>
      <c r="CB1555">
        <v>79228.523130663307</v>
      </c>
      <c r="CC1555">
        <v>7.7525633820968902E-3</v>
      </c>
      <c r="CD1555">
        <v>1416</v>
      </c>
      <c r="CE1555">
        <v>-4.1662528267209398</v>
      </c>
      <c r="CF1555">
        <v>6.7640030149921909E-3</v>
      </c>
      <c r="CG1555">
        <v>1446.1786400369199</v>
      </c>
      <c r="CH1555">
        <v>1261.7706169312528</v>
      </c>
      <c r="CI1555">
        <v>69125.777232179942</v>
      </c>
    </row>
    <row r="1556" spans="77:87" x14ac:dyDescent="0.25">
      <c r="BY1556" t="s">
        <v>4923</v>
      </c>
      <c r="BZ1556" t="s">
        <v>4924</v>
      </c>
      <c r="CA1556" t="s">
        <v>4925</v>
      </c>
      <c r="CB1556">
        <v>84999.735342132699</v>
      </c>
      <c r="CC1556">
        <v>7.2122308809153303E-3</v>
      </c>
      <c r="CD1556">
        <v>1417</v>
      </c>
      <c r="CE1556">
        <v>-0.15795479944851201</v>
      </c>
      <c r="CF1556">
        <v>6.2925704723662962E-3</v>
      </c>
      <c r="CG1556">
        <v>3.10393810740341</v>
      </c>
      <c r="CH1556">
        <v>2.7081425435759727</v>
      </c>
      <c r="CI1556">
        <v>74161.079089716033</v>
      </c>
    </row>
    <row r="1557" spans="77:87" x14ac:dyDescent="0.25">
      <c r="BY1557" t="s">
        <v>5381</v>
      </c>
      <c r="BZ1557" t="s">
        <v>5382</v>
      </c>
      <c r="CA1557" t="s">
        <v>1227</v>
      </c>
      <c r="CB1557">
        <v>84458.082844649005</v>
      </c>
      <c r="CC1557">
        <v>6.1161670528368404E-3</v>
      </c>
      <c r="CD1557">
        <v>1418</v>
      </c>
      <c r="CE1557">
        <v>-5.6776353628555496</v>
      </c>
      <c r="CF1557">
        <v>5.336270127261406E-3</v>
      </c>
      <c r="CG1557">
        <v>52.098847538566801</v>
      </c>
      <c r="CH1557">
        <v>45.455515093534018</v>
      </c>
      <c r="CI1557">
        <v>73688.494868796464</v>
      </c>
    </row>
    <row r="1558" spans="77:87" x14ac:dyDescent="0.25">
      <c r="BY1558" t="s">
        <v>5280</v>
      </c>
      <c r="BZ1558" t="s">
        <v>5281</v>
      </c>
      <c r="CA1558" t="s">
        <v>5282</v>
      </c>
      <c r="CB1558">
        <v>84035.202307732907</v>
      </c>
      <c r="CC1558">
        <v>4.7272605215260199E-3</v>
      </c>
      <c r="CD1558">
        <v>1419</v>
      </c>
      <c r="CE1558">
        <v>-7.3127933256272497</v>
      </c>
      <c r="CF1558">
        <v>4.1244686233841534E-3</v>
      </c>
      <c r="CG1558">
        <v>228.57770939716701</v>
      </c>
      <c r="CH1558">
        <v>199.43085136109676</v>
      </c>
      <c r="CI1558">
        <v>73319.537520664686</v>
      </c>
    </row>
    <row r="1559" spans="77:87" x14ac:dyDescent="0.25">
      <c r="BY1559" t="s">
        <v>1391</v>
      </c>
      <c r="BZ1559" t="s">
        <v>1391</v>
      </c>
      <c r="CA1559" t="s">
        <v>1245</v>
      </c>
      <c r="CB1559">
        <v>83678.246632931303</v>
      </c>
      <c r="CC1559">
        <v>2.8612717598809801E-5</v>
      </c>
      <c r="CD1559">
        <v>1420</v>
      </c>
      <c r="CE1559">
        <v>-49.755837249384001</v>
      </c>
      <c r="CF1559">
        <v>2.4964195526915182E-5</v>
      </c>
      <c r="CG1559">
        <v>2085.0695830977102</v>
      </c>
      <c r="CH1559">
        <v>1819.1940202785897</v>
      </c>
      <c r="CI1559">
        <v>73008.098691779742</v>
      </c>
    </row>
    <row r="1560" spans="77:87" x14ac:dyDescent="0.25">
      <c r="BY1560" t="s">
        <v>4479</v>
      </c>
      <c r="BZ1560" t="s">
        <v>4480</v>
      </c>
      <c r="CA1560" t="s">
        <v>4481</v>
      </c>
      <c r="CB1560">
        <v>83624.926997504197</v>
      </c>
      <c r="CC1560">
        <v>1.5814821659280401E-2</v>
      </c>
      <c r="CD1560">
        <v>1421</v>
      </c>
      <c r="CE1560">
        <v>0.73219767261002</v>
      </c>
      <c r="CF1560">
        <v>1.3798210490218926E-2</v>
      </c>
      <c r="CG1560">
        <v>7522579.4895163001</v>
      </c>
      <c r="CH1560">
        <v>6563345.2884901222</v>
      </c>
      <c r="CI1560">
        <v>72961.578056344486</v>
      </c>
    </row>
    <row r="1561" spans="77:87" x14ac:dyDescent="0.25">
      <c r="BY1561" t="s">
        <v>496</v>
      </c>
      <c r="BZ1561" t="s">
        <v>496</v>
      </c>
      <c r="CA1561" t="s">
        <v>497</v>
      </c>
      <c r="CB1561">
        <v>82834.565833710702</v>
      </c>
      <c r="CC1561">
        <v>1.1678823389028099E-2</v>
      </c>
      <c r="CD1561">
        <v>1422</v>
      </c>
      <c r="CE1561">
        <v>-15.3624657195687</v>
      </c>
      <c r="CF1561">
        <v>1.0189609903399574E-2</v>
      </c>
      <c r="CG1561">
        <v>62.538686110498801</v>
      </c>
      <c r="CH1561">
        <v>54.564128089804683</v>
      </c>
      <c r="CI1561">
        <v>72271.999005990947</v>
      </c>
    </row>
    <row r="1562" spans="77:87" x14ac:dyDescent="0.25">
      <c r="BY1562" t="s">
        <v>5387</v>
      </c>
      <c r="BZ1562" t="s">
        <v>601</v>
      </c>
      <c r="CA1562" t="s">
        <v>602</v>
      </c>
      <c r="CB1562">
        <v>82547.871880208797</v>
      </c>
      <c r="CC1562">
        <v>6.42026561629377E-3</v>
      </c>
      <c r="CD1562">
        <v>1423</v>
      </c>
      <c r="CE1562">
        <v>116.26469985949301</v>
      </c>
      <c r="CF1562">
        <v>5.6015918664976891E-3</v>
      </c>
      <c r="CG1562">
        <v>8717.85554920916</v>
      </c>
      <c r="CH1562">
        <v>7606.2069167073068</v>
      </c>
      <c r="CI1562">
        <v>72021.862545275886</v>
      </c>
    </row>
    <row r="1563" spans="77:87" x14ac:dyDescent="0.25">
      <c r="BY1563" t="s">
        <v>5120</v>
      </c>
      <c r="BZ1563" t="s">
        <v>1343</v>
      </c>
      <c r="CA1563" t="s">
        <v>1344</v>
      </c>
      <c r="CB1563">
        <v>83658.625957654993</v>
      </c>
      <c r="CC1563">
        <v>1.3585804550083E-2</v>
      </c>
      <c r="CD1563">
        <v>1424</v>
      </c>
      <c r="CE1563">
        <v>3.4995558574497299</v>
      </c>
      <c r="CF1563">
        <v>1.1853424268683722E-2</v>
      </c>
      <c r="CG1563">
        <v>195.987463236526</v>
      </c>
      <c r="CH1563">
        <v>170.9963178493837</v>
      </c>
      <c r="CI1563">
        <v>72990.979927290609</v>
      </c>
    </row>
    <row r="1564" spans="77:87" x14ac:dyDescent="0.25">
      <c r="BY1564" t="s">
        <v>4908</v>
      </c>
      <c r="BZ1564" t="s">
        <v>751</v>
      </c>
      <c r="CA1564" t="s">
        <v>752</v>
      </c>
      <c r="CB1564">
        <v>81871.953468583102</v>
      </c>
      <c r="CC1564">
        <v>2.1662062236879002E-3</v>
      </c>
      <c r="CD1564">
        <v>1425</v>
      </c>
      <c r="CE1564">
        <v>0</v>
      </c>
      <c r="CF1564">
        <v>1.8899846032805622E-3</v>
      </c>
      <c r="CG1564">
        <v>0</v>
      </c>
      <c r="CH1564">
        <v>0</v>
      </c>
      <c r="CI1564">
        <v>71432.13319399023</v>
      </c>
    </row>
    <row r="1565" spans="77:87" x14ac:dyDescent="0.25">
      <c r="BY1565" t="s">
        <v>7091</v>
      </c>
      <c r="BZ1565" t="s">
        <v>7092</v>
      </c>
      <c r="CA1565" t="s">
        <v>7093</v>
      </c>
      <c r="CB1565">
        <v>81655.464912720694</v>
      </c>
      <c r="CC1565">
        <v>45.465662864606202</v>
      </c>
      <c r="CD1565">
        <v>1426</v>
      </c>
      <c r="CE1565">
        <v>0.128776230229419</v>
      </c>
      <c r="CF1565">
        <v>39.668154330088825</v>
      </c>
      <c r="CG1565">
        <v>51559.452937745402</v>
      </c>
      <c r="CH1565">
        <v>44984.900855841755</v>
      </c>
      <c r="CI1565">
        <v>71243.249959840061</v>
      </c>
    </row>
    <row r="1566" spans="77:87" x14ac:dyDescent="0.25">
      <c r="BY1566" t="s">
        <v>1633</v>
      </c>
      <c r="BZ1566" t="s">
        <v>4531</v>
      </c>
      <c r="CA1566" t="s">
        <v>4532</v>
      </c>
      <c r="CB1566">
        <v>81296.208722686206</v>
      </c>
      <c r="CC1566">
        <v>1.42524980436397E-2</v>
      </c>
      <c r="CD1566">
        <v>1427</v>
      </c>
      <c r="CE1566">
        <v>2.1904292358593498</v>
      </c>
      <c r="CF1566">
        <v>1.2435105008103034E-2</v>
      </c>
      <c r="CG1566">
        <v>42607.291671296101</v>
      </c>
      <c r="CH1566">
        <v>37174.265481122471</v>
      </c>
      <c r="CI1566">
        <v>70929.803963621627</v>
      </c>
    </row>
    <row r="1567" spans="77:87" x14ac:dyDescent="0.25">
      <c r="BY1567" t="s">
        <v>5617</v>
      </c>
      <c r="BZ1567" t="s">
        <v>2670</v>
      </c>
      <c r="CA1567" t="s">
        <v>2671</v>
      </c>
      <c r="CB1567">
        <v>81101.210101736695</v>
      </c>
      <c r="CC1567">
        <v>6.9199030125863996E-4</v>
      </c>
      <c r="CD1567">
        <v>1428</v>
      </c>
      <c r="CE1567">
        <v>-25.365915881644799</v>
      </c>
      <c r="CF1567">
        <v>6.0375184998394599E-4</v>
      </c>
      <c r="CG1567">
        <v>84.810884914499894</v>
      </c>
      <c r="CH1567">
        <v>73.996309735512398</v>
      </c>
      <c r="CI1567">
        <v>70759.670396823873</v>
      </c>
    </row>
    <row r="1568" spans="77:87" x14ac:dyDescent="0.25">
      <c r="BY1568" t="s">
        <v>5331</v>
      </c>
      <c r="BZ1568" t="s">
        <v>5332</v>
      </c>
      <c r="CA1568" t="s">
        <v>5333</v>
      </c>
      <c r="CB1568">
        <v>80473.443843777903</v>
      </c>
      <c r="CC1568">
        <v>5.5314133915158002E-4</v>
      </c>
      <c r="CD1568">
        <v>1429</v>
      </c>
      <c r="CE1568">
        <v>0.71659351876633504</v>
      </c>
      <c r="CF1568">
        <v>4.8260807443100567E-4</v>
      </c>
      <c r="CG1568">
        <v>496988.57532429398</v>
      </c>
      <c r="CH1568">
        <v>433615.57413039217</v>
      </c>
      <c r="CI1568">
        <v>70211.95312548244</v>
      </c>
    </row>
    <row r="1569" spans="77:87" x14ac:dyDescent="0.25">
      <c r="BY1569" t="s">
        <v>6224</v>
      </c>
      <c r="BZ1569" t="s">
        <v>3307</v>
      </c>
      <c r="CA1569" t="s">
        <v>3308</v>
      </c>
      <c r="CB1569">
        <v>80727.534694157395</v>
      </c>
      <c r="CC1569">
        <v>1.0626812256226701E-2</v>
      </c>
      <c r="CD1569">
        <v>1430</v>
      </c>
      <c r="CE1569">
        <v>9.9060033501551601</v>
      </c>
      <c r="CF1569">
        <v>9.271744918186213E-3</v>
      </c>
      <c r="CG1569">
        <v>5022.6744352403803</v>
      </c>
      <c r="CH1569">
        <v>4382.2131273051409</v>
      </c>
      <c r="CI1569">
        <v>70433.643835166644</v>
      </c>
    </row>
    <row r="1570" spans="77:87" x14ac:dyDescent="0.25">
      <c r="BY1570" t="s">
        <v>4866</v>
      </c>
      <c r="BZ1570" t="s">
        <v>697</v>
      </c>
      <c r="CA1570" t="s">
        <v>698</v>
      </c>
      <c r="CB1570">
        <v>80519.720481298398</v>
      </c>
      <c r="CC1570">
        <v>2.4331487978442799E-4</v>
      </c>
      <c r="CD1570">
        <v>1431</v>
      </c>
      <c r="CE1570">
        <v>-19.850143541828199</v>
      </c>
      <c r="CF1570">
        <v>2.1228882620359654E-4</v>
      </c>
      <c r="CG1570">
        <v>11.0456248955277</v>
      </c>
      <c r="CH1570">
        <v>9.6371530825993865</v>
      </c>
      <c r="CI1570">
        <v>70252.328843846146</v>
      </c>
    </row>
    <row r="1571" spans="77:87" x14ac:dyDescent="0.25">
      <c r="BY1571" t="s">
        <v>5586</v>
      </c>
      <c r="BZ1571" t="s">
        <v>1693</v>
      </c>
      <c r="CA1571" t="s">
        <v>1694</v>
      </c>
      <c r="CB1571">
        <v>80264.964229830803</v>
      </c>
      <c r="CC1571">
        <v>3.91285045247602E-3</v>
      </c>
      <c r="CD1571">
        <v>1432</v>
      </c>
      <c r="CE1571">
        <v>-0.87000276644374197</v>
      </c>
      <c r="CF1571">
        <v>3.4139072398789946E-3</v>
      </c>
      <c r="CG1571">
        <v>10150.386680882</v>
      </c>
      <c r="CH1571">
        <v>8856.0702736560179</v>
      </c>
      <c r="CI1571">
        <v>70030.057581028188</v>
      </c>
    </row>
    <row r="1572" spans="77:87" x14ac:dyDescent="0.25">
      <c r="BY1572" t="s">
        <v>6921</v>
      </c>
      <c r="BZ1572" t="s">
        <v>2322</v>
      </c>
      <c r="CA1572" t="s">
        <v>2323</v>
      </c>
      <c r="CB1572">
        <v>79408.467438820095</v>
      </c>
      <c r="CC1572">
        <v>1.6014635850816399E-5</v>
      </c>
      <c r="CD1572">
        <v>1433</v>
      </c>
      <c r="CE1572">
        <v>-6.7445084413435802E-2</v>
      </c>
      <c r="CF1572">
        <v>1.3972545574935404E-5</v>
      </c>
      <c r="CG1572">
        <v>1.5942569989487699E-3</v>
      </c>
      <c r="CH1572">
        <v>1.3909669119848171E-3</v>
      </c>
      <c r="CI1572">
        <v>69282.77612182642</v>
      </c>
    </row>
    <row r="1573" spans="77:87" x14ac:dyDescent="0.25">
      <c r="BY1573" t="s">
        <v>4084</v>
      </c>
      <c r="BZ1573" t="s">
        <v>4085</v>
      </c>
      <c r="CA1573" t="s">
        <v>4086</v>
      </c>
      <c r="CB1573">
        <v>78104.641733536904</v>
      </c>
      <c r="CC1573">
        <v>5.8805304720293602E-3</v>
      </c>
      <c r="CD1573">
        <v>1434</v>
      </c>
      <c r="CE1573">
        <v>-6.7782044585216799</v>
      </c>
      <c r="CF1573">
        <v>5.1306805094190108E-3</v>
      </c>
      <c r="CG1573">
        <v>446.25724256846001</v>
      </c>
      <c r="CH1573">
        <v>389.35319653958561</v>
      </c>
      <c r="CI1573">
        <v>68145.206447526711</v>
      </c>
    </row>
    <row r="1574" spans="77:87" x14ac:dyDescent="0.25">
      <c r="BY1574" t="s">
        <v>9747</v>
      </c>
      <c r="BZ1574" t="s">
        <v>9748</v>
      </c>
      <c r="CA1574" t="s">
        <v>9749</v>
      </c>
      <c r="CB1574">
        <v>78135.045469019096</v>
      </c>
      <c r="CC1574">
        <v>8.1684281070486406E-2</v>
      </c>
      <c r="CD1574">
        <v>1435</v>
      </c>
      <c r="CE1574">
        <v>-23.520845122901001</v>
      </c>
      <c r="CF1574">
        <v>7.1268391654064442E-2</v>
      </c>
      <c r="CG1574">
        <v>19786.705413567699</v>
      </c>
      <c r="CH1574">
        <v>17263.623459462036</v>
      </c>
      <c r="CI1574">
        <v>68171.733281082634</v>
      </c>
    </row>
    <row r="1575" spans="77:87" x14ac:dyDescent="0.25">
      <c r="BY1575" t="s">
        <v>4568</v>
      </c>
      <c r="BZ1575" t="s">
        <v>533</v>
      </c>
      <c r="CA1575" t="s">
        <v>4569</v>
      </c>
      <c r="CB1575">
        <v>76764.384684633798</v>
      </c>
      <c r="CC1575">
        <v>3.02398105608764E-3</v>
      </c>
      <c r="CD1575">
        <v>1436</v>
      </c>
      <c r="CE1575">
        <v>-22.016742848871001</v>
      </c>
      <c r="CF1575">
        <v>2.6383811357016821E-3</v>
      </c>
      <c r="CG1575">
        <v>1.7996860237266099</v>
      </c>
      <c r="CH1575">
        <v>1.5702008600971358</v>
      </c>
      <c r="CI1575">
        <v>66975.850935957438</v>
      </c>
    </row>
    <row r="1576" spans="77:87" x14ac:dyDescent="0.25">
      <c r="BY1576" t="s">
        <v>4917</v>
      </c>
      <c r="BZ1576" t="s">
        <v>4918</v>
      </c>
      <c r="CA1576" t="s">
        <v>4919</v>
      </c>
      <c r="CB1576">
        <v>76678.769018018298</v>
      </c>
      <c r="CC1576">
        <v>3.3026615304897E-3</v>
      </c>
      <c r="CD1576">
        <v>1437</v>
      </c>
      <c r="CE1576">
        <v>10.127891620872401</v>
      </c>
      <c r="CF1576">
        <v>2.8815259480908378E-3</v>
      </c>
      <c r="CG1576">
        <v>7.3153952900346999</v>
      </c>
      <c r="CH1576">
        <v>6.3825799750212182</v>
      </c>
      <c r="CI1576">
        <v>66901.152465454739</v>
      </c>
    </row>
    <row r="1577" spans="77:87" x14ac:dyDescent="0.25">
      <c r="BY1577" t="s">
        <v>5543</v>
      </c>
      <c r="BZ1577" t="s">
        <v>3325</v>
      </c>
      <c r="CA1577" t="s">
        <v>3326</v>
      </c>
      <c r="CB1577">
        <v>77667.182822631105</v>
      </c>
      <c r="CC1577">
        <v>8.4006305970652593E-3</v>
      </c>
      <c r="CD1577">
        <v>1438</v>
      </c>
      <c r="CE1577">
        <v>-0.39653269724477003</v>
      </c>
      <c r="CF1577">
        <v>7.3294325871110831E-3</v>
      </c>
      <c r="CG1577">
        <v>463.93006144674899</v>
      </c>
      <c r="CH1577">
        <v>404.77248359142845</v>
      </c>
      <c r="CI1577">
        <v>67763.529672186152</v>
      </c>
    </row>
    <row r="1578" spans="77:87" x14ac:dyDescent="0.25">
      <c r="BY1578" t="s">
        <v>7491</v>
      </c>
      <c r="BZ1578" t="s">
        <v>7492</v>
      </c>
      <c r="CA1578" t="s">
        <v>7493</v>
      </c>
      <c r="CB1578">
        <v>75857.118073011399</v>
      </c>
      <c r="CC1578">
        <v>6.4116382563511404E-2</v>
      </c>
      <c r="CD1578">
        <v>1439</v>
      </c>
      <c r="CE1578">
        <v>-4.5038148132051496</v>
      </c>
      <c r="CF1578">
        <v>5.5940646157307837E-2</v>
      </c>
      <c r="CG1578">
        <v>517.09305255314405</v>
      </c>
      <c r="CH1578">
        <v>451.15644904988267</v>
      </c>
      <c r="CI1578">
        <v>66184.273519049457</v>
      </c>
    </row>
    <row r="1579" spans="77:87" x14ac:dyDescent="0.25">
      <c r="BY1579" t="s">
        <v>5547</v>
      </c>
      <c r="BZ1579" t="s">
        <v>5548</v>
      </c>
      <c r="CA1579" t="s">
        <v>3020</v>
      </c>
      <c r="CB1579">
        <v>75743.918811981595</v>
      </c>
      <c r="CC1579">
        <v>2.8581551395922001E-6</v>
      </c>
      <c r="CD1579">
        <v>1440</v>
      </c>
      <c r="CE1579">
        <v>-14.5593387211738</v>
      </c>
      <c r="CF1579">
        <v>2.4937003451222415E-6</v>
      </c>
      <c r="CG1579">
        <v>132.42978010306899</v>
      </c>
      <c r="CH1579">
        <v>115.54312912300631</v>
      </c>
      <c r="CI1579">
        <v>66085.508748590612</v>
      </c>
    </row>
    <row r="1580" spans="77:87" x14ac:dyDescent="0.25">
      <c r="BY1580" t="s">
        <v>9750</v>
      </c>
      <c r="BZ1580" t="s">
        <v>9751</v>
      </c>
      <c r="CA1580" t="s">
        <v>9752</v>
      </c>
      <c r="CB1580">
        <v>66150.487815789194</v>
      </c>
      <c r="CC1580">
        <v>6.7289571101267101E-4</v>
      </c>
      <c r="CD1580">
        <v>1441</v>
      </c>
      <c r="CE1580">
        <v>217.601461940121</v>
      </c>
      <c r="CF1580">
        <v>5.8709208731860156E-4</v>
      </c>
      <c r="CG1580">
        <v>72925.379070360897</v>
      </c>
      <c r="CH1580">
        <v>63626.372283582932</v>
      </c>
      <c r="CI1580">
        <v>57715.37451244668</v>
      </c>
    </row>
    <row r="1581" spans="77:87" x14ac:dyDescent="0.25">
      <c r="BY1581" t="s">
        <v>6034</v>
      </c>
      <c r="BZ1581" t="s">
        <v>657</v>
      </c>
      <c r="CA1581" t="s">
        <v>658</v>
      </c>
      <c r="CB1581">
        <v>74903.678936518307</v>
      </c>
      <c r="CC1581">
        <v>1.4945432615541699E-3</v>
      </c>
      <c r="CD1581">
        <v>1442</v>
      </c>
      <c r="CE1581">
        <v>0.93811404797196896</v>
      </c>
      <c r="CF1581">
        <v>1.3039680721003521E-3</v>
      </c>
      <c r="CG1581">
        <v>0</v>
      </c>
      <c r="CH1581">
        <v>0</v>
      </c>
      <c r="CI1581">
        <v>65352.411220607144</v>
      </c>
    </row>
    <row r="1582" spans="77:87" x14ac:dyDescent="0.25">
      <c r="BY1582" t="s">
        <v>5769</v>
      </c>
      <c r="BZ1582" t="s">
        <v>5770</v>
      </c>
      <c r="CA1582" t="s">
        <v>5771</v>
      </c>
      <c r="CB1582">
        <v>74569.206910124602</v>
      </c>
      <c r="CC1582">
        <v>6.39457687740196E-3</v>
      </c>
      <c r="CD1582">
        <v>1443</v>
      </c>
      <c r="CE1582">
        <v>7.5470440080663801</v>
      </c>
      <c r="CF1582">
        <v>5.5791788014569292E-3</v>
      </c>
      <c r="CG1582">
        <v>57.9270818069784</v>
      </c>
      <c r="CH1582">
        <v>50.540567897443381</v>
      </c>
      <c r="CI1582">
        <v>65060.589060187005</v>
      </c>
    </row>
    <row r="1583" spans="77:87" x14ac:dyDescent="0.25">
      <c r="BY1583" t="s">
        <v>4845</v>
      </c>
      <c r="BZ1583" t="s">
        <v>4846</v>
      </c>
      <c r="CA1583" t="s">
        <v>4847</v>
      </c>
      <c r="CB1583">
        <v>74239.188580236601</v>
      </c>
      <c r="CC1583">
        <v>9.8340493840168197E-7</v>
      </c>
      <c r="CD1583">
        <v>1444</v>
      </c>
      <c r="CE1583">
        <v>215.57252792111899</v>
      </c>
      <c r="CF1583">
        <v>8.5800704108633034E-7</v>
      </c>
      <c r="CG1583">
        <v>138.11638319725199</v>
      </c>
      <c r="CH1583">
        <v>120.50461071023766</v>
      </c>
      <c r="CI1583">
        <v>64772.652687616341</v>
      </c>
    </row>
    <row r="1584" spans="77:87" x14ac:dyDescent="0.25">
      <c r="BY1584" t="s">
        <v>4951</v>
      </c>
      <c r="BZ1584" t="s">
        <v>1831</v>
      </c>
      <c r="CA1584" t="s">
        <v>4952</v>
      </c>
      <c r="CB1584">
        <v>74745.454459653003</v>
      </c>
      <c r="CC1584">
        <v>2.5797872337129301E-3</v>
      </c>
      <c r="CD1584">
        <v>1445</v>
      </c>
      <c r="CE1584">
        <v>51.459392245641098</v>
      </c>
      <c r="CF1584">
        <v>2.2508282443932607E-3</v>
      </c>
      <c r="CG1584">
        <v>1354.54535641701</v>
      </c>
      <c r="CH1584">
        <v>1181.8218598388519</v>
      </c>
      <c r="CI1584">
        <v>65214.362579684843</v>
      </c>
    </row>
    <row r="1585" spans="77:87" x14ac:dyDescent="0.25">
      <c r="BY1585" t="s">
        <v>4807</v>
      </c>
      <c r="BZ1585" t="s">
        <v>4808</v>
      </c>
      <c r="CA1585" t="s">
        <v>4809</v>
      </c>
      <c r="CB1585">
        <v>73895.226140298997</v>
      </c>
      <c r="CC1585">
        <v>4.9987803893304301E-5</v>
      </c>
      <c r="CD1585">
        <v>1446</v>
      </c>
      <c r="CE1585">
        <v>66.8670559268283</v>
      </c>
      <c r="CF1585">
        <v>4.3613659067653518E-5</v>
      </c>
      <c r="CG1585">
        <v>32.187031954949703</v>
      </c>
      <c r="CH1585">
        <v>28.082734762246261</v>
      </c>
      <c r="CI1585">
        <v>64472.550274244939</v>
      </c>
    </row>
    <row r="1586" spans="77:87" x14ac:dyDescent="0.25">
      <c r="BY1586" t="s">
        <v>5762</v>
      </c>
      <c r="BZ1586" t="s">
        <v>5763</v>
      </c>
      <c r="CA1586" t="s">
        <v>5764</v>
      </c>
      <c r="CB1586">
        <v>73673.641283674297</v>
      </c>
      <c r="CC1586">
        <v>2.7052618831273901E-2</v>
      </c>
      <c r="CD1586">
        <v>1447</v>
      </c>
      <c r="CE1586">
        <v>6.0040440473221999</v>
      </c>
      <c r="CF1586">
        <v>2.3603031193622854E-2</v>
      </c>
      <c r="CG1586">
        <v>2320.0353577278602</v>
      </c>
      <c r="CH1586">
        <v>2024.1983691225507</v>
      </c>
      <c r="CI1586">
        <v>64279.220589027886</v>
      </c>
    </row>
    <row r="1587" spans="77:87" x14ac:dyDescent="0.25">
      <c r="BY1587" t="s">
        <v>4610</v>
      </c>
      <c r="BZ1587" t="s">
        <v>300</v>
      </c>
      <c r="CA1587" t="s">
        <v>301</v>
      </c>
      <c r="CB1587">
        <v>73097.708190209203</v>
      </c>
      <c r="CC1587">
        <v>4.3583548221198401E-3</v>
      </c>
      <c r="CD1587">
        <v>1448</v>
      </c>
      <c r="CE1587">
        <v>-9.5913967652024006</v>
      </c>
      <c r="CF1587">
        <v>3.8026035653320528E-3</v>
      </c>
      <c r="CG1587">
        <v>7828.6361368383696</v>
      </c>
      <c r="CH1587">
        <v>6830.375428485565</v>
      </c>
      <c r="CI1587">
        <v>63776.7270280429</v>
      </c>
    </row>
    <row r="1588" spans="77:87" x14ac:dyDescent="0.25">
      <c r="BY1588" t="s">
        <v>6101</v>
      </c>
      <c r="BZ1588" t="s">
        <v>6102</v>
      </c>
      <c r="CA1588" t="s">
        <v>6103</v>
      </c>
      <c r="CB1588">
        <v>73033.410449294402</v>
      </c>
      <c r="CC1588">
        <v>6.8188482655092003E-2</v>
      </c>
      <c r="CD1588">
        <v>1449</v>
      </c>
      <c r="CE1588">
        <v>31.9586358206246</v>
      </c>
      <c r="CF1588">
        <v>5.9493496477810631E-2</v>
      </c>
      <c r="CG1588">
        <v>198.08830749398399</v>
      </c>
      <c r="CH1588">
        <v>172.82927505219621</v>
      </c>
      <c r="CI1588">
        <v>63720.62814926311</v>
      </c>
    </row>
    <row r="1589" spans="77:87" x14ac:dyDescent="0.25">
      <c r="BY1589" t="s">
        <v>2682</v>
      </c>
      <c r="BZ1589" t="s">
        <v>2682</v>
      </c>
      <c r="CA1589" t="s">
        <v>2681</v>
      </c>
      <c r="CB1589">
        <v>72598.387943746304</v>
      </c>
      <c r="CC1589">
        <v>2.2167651742811802E-2</v>
      </c>
      <c r="CD1589">
        <v>1450</v>
      </c>
      <c r="CE1589">
        <v>-9.4341004127558694</v>
      </c>
      <c r="CF1589">
        <v>1.9340965798478906E-2</v>
      </c>
      <c r="CG1589">
        <v>79.024679939957693</v>
      </c>
      <c r="CH1589">
        <v>68.947926902093968</v>
      </c>
      <c r="CI1589">
        <v>63341.077103487471</v>
      </c>
    </row>
    <row r="1590" spans="77:87" x14ac:dyDescent="0.25">
      <c r="BY1590" t="s">
        <v>4466</v>
      </c>
      <c r="BZ1590" t="s">
        <v>4466</v>
      </c>
      <c r="CA1590" t="s">
        <v>4467</v>
      </c>
      <c r="CB1590">
        <v>72079.921046398595</v>
      </c>
      <c r="CC1590">
        <v>1.52264169408369E-3</v>
      </c>
      <c r="CD1590">
        <v>1451</v>
      </c>
      <c r="CE1590">
        <v>5.8748160549722703</v>
      </c>
      <c r="CF1590">
        <v>1.3284835611043029E-3</v>
      </c>
      <c r="CG1590">
        <v>18.4091094535429</v>
      </c>
      <c r="CH1590">
        <v>16.06169027068384</v>
      </c>
      <c r="CI1590">
        <v>62888.721994088155</v>
      </c>
    </row>
    <row r="1591" spans="77:87" x14ac:dyDescent="0.25">
      <c r="BY1591" t="s">
        <v>5118</v>
      </c>
      <c r="BZ1591" t="s">
        <v>432</v>
      </c>
      <c r="CA1591" t="s">
        <v>433</v>
      </c>
      <c r="CB1591">
        <v>71722.052810854497</v>
      </c>
      <c r="CC1591">
        <v>5.2138902810948797E-4</v>
      </c>
      <c r="CD1591">
        <v>1452</v>
      </c>
      <c r="CE1591">
        <v>-74.779278198912493</v>
      </c>
      <c r="CF1591">
        <v>4.5490462757913493E-4</v>
      </c>
      <c r="CG1591">
        <v>1.9334147940355999</v>
      </c>
      <c r="CH1591">
        <v>1.6868773399889452</v>
      </c>
      <c r="CI1591">
        <v>62576.486968731224</v>
      </c>
    </row>
    <row r="1592" spans="77:87" x14ac:dyDescent="0.25">
      <c r="BY1592" t="s">
        <v>5284</v>
      </c>
      <c r="BZ1592" t="s">
        <v>2706</v>
      </c>
      <c r="CA1592" t="s">
        <v>2707</v>
      </c>
      <c r="CB1592">
        <v>71652.874905741104</v>
      </c>
      <c r="CC1592">
        <v>4.6925012529853904E-3</v>
      </c>
      <c r="CD1592">
        <v>1453</v>
      </c>
      <c r="CE1592">
        <v>51.461723451709602</v>
      </c>
      <c r="CF1592">
        <v>4.094141648212213E-3</v>
      </c>
      <c r="CG1592">
        <v>3.7540010023883102E-2</v>
      </c>
      <c r="CH1592">
        <v>3.275313318569769E-2</v>
      </c>
      <c r="CI1592">
        <v>62516.13021501046</v>
      </c>
    </row>
    <row r="1593" spans="77:87" x14ac:dyDescent="0.25">
      <c r="BY1593" t="s">
        <v>5103</v>
      </c>
      <c r="BZ1593" t="s">
        <v>5104</v>
      </c>
      <c r="CA1593" t="s">
        <v>2694</v>
      </c>
      <c r="CB1593">
        <v>71265.868931519595</v>
      </c>
      <c r="CC1593">
        <v>6.3190416582667799E-4</v>
      </c>
      <c r="CD1593">
        <v>1454</v>
      </c>
      <c r="CE1593">
        <v>0.71480768361310099</v>
      </c>
      <c r="CF1593">
        <v>5.5132753802545524E-4</v>
      </c>
      <c r="CG1593">
        <v>1470435.6810586399</v>
      </c>
      <c r="CH1593">
        <v>1282934.545624129</v>
      </c>
      <c r="CI1593">
        <v>62178.472920585838</v>
      </c>
    </row>
    <row r="1594" spans="77:87" x14ac:dyDescent="0.25">
      <c r="BY1594" t="s">
        <v>4459</v>
      </c>
      <c r="BZ1594" t="s">
        <v>711</v>
      </c>
      <c r="CA1594" t="s">
        <v>712</v>
      </c>
      <c r="CB1594">
        <v>70770.229816443403</v>
      </c>
      <c r="CC1594">
        <v>2.4609115211169302E-4</v>
      </c>
      <c r="CD1594">
        <v>1455</v>
      </c>
      <c r="CE1594">
        <v>-2.2672960066318599</v>
      </c>
      <c r="CF1594">
        <v>2.1471108494132269E-4</v>
      </c>
      <c r="CG1594">
        <v>4.3919815564901699</v>
      </c>
      <c r="CH1594">
        <v>3.8319424202958841</v>
      </c>
      <c r="CI1594">
        <v>61746.034731629472</v>
      </c>
    </row>
    <row r="1595" spans="77:87" x14ac:dyDescent="0.25">
      <c r="BY1595" t="s">
        <v>437</v>
      </c>
      <c r="BZ1595" t="s">
        <v>437</v>
      </c>
      <c r="CA1595" t="s">
        <v>438</v>
      </c>
      <c r="CB1595">
        <v>70180.471338966498</v>
      </c>
      <c r="CC1595">
        <v>3.6457097762104401E-3</v>
      </c>
      <c r="CD1595">
        <v>1456</v>
      </c>
      <c r="CE1595">
        <v>-94.672037149863201</v>
      </c>
      <c r="CF1595">
        <v>3.1808307398067436E-3</v>
      </c>
      <c r="CG1595">
        <v>76.618697516200896</v>
      </c>
      <c r="CH1595">
        <v>66.848740921120083</v>
      </c>
      <c r="CI1595">
        <v>61231.478716649552</v>
      </c>
    </row>
    <row r="1596" spans="77:87" x14ac:dyDescent="0.25">
      <c r="BY1596" t="s">
        <v>4321</v>
      </c>
      <c r="BZ1596" t="s">
        <v>4322</v>
      </c>
      <c r="CA1596" t="s">
        <v>4323</v>
      </c>
      <c r="CB1596">
        <v>70198.298243539495</v>
      </c>
      <c r="CC1596">
        <v>7.3501945174057701E-3</v>
      </c>
      <c r="CD1596">
        <v>1457</v>
      </c>
      <c r="CE1596">
        <v>1.3350673351742799</v>
      </c>
      <c r="CF1596">
        <v>6.4129418137132939E-3</v>
      </c>
      <c r="CG1596">
        <v>1149.84270403802</v>
      </c>
      <c r="CH1596">
        <v>1003.2216614753164</v>
      </c>
      <c r="CI1596">
        <v>61247.032441312833</v>
      </c>
    </row>
    <row r="1597" spans="77:87" x14ac:dyDescent="0.25">
      <c r="BY1597" t="s">
        <v>5069</v>
      </c>
      <c r="BZ1597" t="s">
        <v>5070</v>
      </c>
      <c r="CA1597" t="s">
        <v>5071</v>
      </c>
      <c r="CB1597">
        <v>70005.075319401207</v>
      </c>
      <c r="CC1597">
        <v>6.3667093844826697E-5</v>
      </c>
      <c r="CD1597">
        <v>1458</v>
      </c>
      <c r="CE1597">
        <v>-7.6531682492187295E-2</v>
      </c>
      <c r="CF1597">
        <v>5.5548648040297494E-5</v>
      </c>
      <c r="CG1597">
        <v>0</v>
      </c>
      <c r="CH1597">
        <v>0</v>
      </c>
      <c r="CI1597">
        <v>61078.448145123111</v>
      </c>
    </row>
    <row r="1598" spans="77:87" x14ac:dyDescent="0.25">
      <c r="BY1598" t="s">
        <v>8115</v>
      </c>
      <c r="BZ1598" t="s">
        <v>8116</v>
      </c>
      <c r="CA1598" t="s">
        <v>8117</v>
      </c>
      <c r="CB1598">
        <v>69446.597284993099</v>
      </c>
      <c r="CC1598">
        <v>6.6867864872277596E-2</v>
      </c>
      <c r="CD1598">
        <v>1459</v>
      </c>
      <c r="CE1598">
        <v>-2.59265889803009</v>
      </c>
      <c r="CF1598">
        <v>5.8341275950954022E-2</v>
      </c>
      <c r="CG1598">
        <v>1333.26251765806</v>
      </c>
      <c r="CH1598">
        <v>1163.2528809814107</v>
      </c>
      <c r="CI1598">
        <v>60591.183878794516</v>
      </c>
    </row>
    <row r="1599" spans="77:87" x14ac:dyDescent="0.25">
      <c r="BY1599" t="s">
        <v>4971</v>
      </c>
      <c r="BZ1599" t="s">
        <v>4972</v>
      </c>
      <c r="CA1599" t="s">
        <v>2038</v>
      </c>
      <c r="CB1599">
        <v>69309.989190001404</v>
      </c>
      <c r="CC1599">
        <v>4.2743879884194898E-6</v>
      </c>
      <c r="CD1599">
        <v>1460</v>
      </c>
      <c r="CE1599">
        <v>93.014983100450195</v>
      </c>
      <c r="CF1599">
        <v>3.7293436784641688E-6</v>
      </c>
      <c r="CG1599">
        <v>3.2286726993789498E-5</v>
      </c>
      <c r="CH1599">
        <v>2.8169717287903438E-5</v>
      </c>
      <c r="CI1599">
        <v>60471.995228427593</v>
      </c>
    </row>
    <row r="1600" spans="77:87" x14ac:dyDescent="0.25">
      <c r="BY1600" t="s">
        <v>5148</v>
      </c>
      <c r="BZ1600" t="s">
        <v>578</v>
      </c>
      <c r="CA1600" t="s">
        <v>579</v>
      </c>
      <c r="CB1600">
        <v>68732.270569889297</v>
      </c>
      <c r="CC1600">
        <v>1.2968352937715E-2</v>
      </c>
      <c r="CD1600">
        <v>1461</v>
      </c>
      <c r="CE1600">
        <v>23.202652173092201</v>
      </c>
      <c r="CF1600">
        <v>1.1314706381215215E-2</v>
      </c>
      <c r="CG1600">
        <v>1569.5519066289501</v>
      </c>
      <c r="CH1600">
        <v>1369.4120648070668</v>
      </c>
      <c r="CI1600">
        <v>59967.943820440465</v>
      </c>
    </row>
    <row r="1601" spans="77:87" x14ac:dyDescent="0.25">
      <c r="BY1601" t="s">
        <v>5437</v>
      </c>
      <c r="BZ1601" t="s">
        <v>5438</v>
      </c>
      <c r="CA1601" t="s">
        <v>5439</v>
      </c>
      <c r="CB1601">
        <v>68678.336550891705</v>
      </c>
      <c r="CC1601">
        <v>5.7272339349881701E-5</v>
      </c>
      <c r="CD1601">
        <v>1462</v>
      </c>
      <c r="CE1601">
        <v>-7.7597920789219801</v>
      </c>
      <c r="CF1601">
        <v>4.9969314270020911E-5</v>
      </c>
      <c r="CG1601">
        <v>595.87029665820103</v>
      </c>
      <c r="CH1601">
        <v>519.88849165012743</v>
      </c>
      <c r="CI1601">
        <v>59920.887143941327</v>
      </c>
    </row>
    <row r="1602" spans="77:87" x14ac:dyDescent="0.25">
      <c r="BY1602" t="s">
        <v>5518</v>
      </c>
      <c r="BZ1602" t="s">
        <v>5519</v>
      </c>
      <c r="CA1602" t="s">
        <v>5520</v>
      </c>
      <c r="CB1602">
        <v>67966.632510175899</v>
      </c>
      <c r="CC1602">
        <v>3.2326119742788202E-3</v>
      </c>
      <c r="CD1602">
        <v>1463</v>
      </c>
      <c r="CE1602">
        <v>-6.1789148999545898</v>
      </c>
      <c r="CF1602">
        <v>2.8204086909906323E-3</v>
      </c>
      <c r="CG1602">
        <v>0.22951545017379599</v>
      </c>
      <c r="CH1602">
        <v>0.20024901706033466</v>
      </c>
      <c r="CI1602">
        <v>59299.935332273359</v>
      </c>
    </row>
    <row r="1603" spans="77:87" x14ac:dyDescent="0.25">
      <c r="BY1603" t="s">
        <v>4237</v>
      </c>
      <c r="BZ1603" t="s">
        <v>893</v>
      </c>
      <c r="CA1603" t="s">
        <v>894</v>
      </c>
      <c r="CB1603">
        <v>67734.3312535234</v>
      </c>
      <c r="CC1603">
        <v>3.6710020677780801E-3</v>
      </c>
      <c r="CD1603">
        <v>1464</v>
      </c>
      <c r="CE1603">
        <v>0</v>
      </c>
      <c r="CF1603">
        <v>3.2028979101074275E-3</v>
      </c>
      <c r="CG1603">
        <v>0</v>
      </c>
      <c r="CH1603">
        <v>0</v>
      </c>
      <c r="CI1603">
        <v>59097.255738061649</v>
      </c>
    </row>
    <row r="1604" spans="77:87" x14ac:dyDescent="0.25">
      <c r="BY1604" t="s">
        <v>3293</v>
      </c>
      <c r="BZ1604" t="s">
        <v>3293</v>
      </c>
      <c r="CA1604" t="s">
        <v>3292</v>
      </c>
      <c r="CB1604">
        <v>67281.315841327596</v>
      </c>
      <c r="CC1604">
        <v>2.49998259561631E-2</v>
      </c>
      <c r="CD1604">
        <v>1465</v>
      </c>
      <c r="CE1604">
        <v>0.91482444756581105</v>
      </c>
      <c r="CF1604">
        <v>2.1811998149188928E-2</v>
      </c>
      <c r="CG1604">
        <v>1.8981061665108001</v>
      </c>
      <c r="CH1604">
        <v>1.6560710567943429</v>
      </c>
      <c r="CI1604">
        <v>58702.00613313658</v>
      </c>
    </row>
    <row r="1605" spans="77:87" x14ac:dyDescent="0.25">
      <c r="BY1605" t="s">
        <v>5093</v>
      </c>
      <c r="BZ1605" t="s">
        <v>5094</v>
      </c>
      <c r="CA1605" t="s">
        <v>1406</v>
      </c>
      <c r="CB1605">
        <v>67097.133902062502</v>
      </c>
      <c r="CC1605">
        <v>3.8320339508666999E-3</v>
      </c>
      <c r="CD1605">
        <v>1466</v>
      </c>
      <c r="CE1605">
        <v>-18.042711817254901</v>
      </c>
      <c r="CF1605">
        <v>3.3433959736558854E-3</v>
      </c>
      <c r="CG1605">
        <v>53.944035388207098</v>
      </c>
      <c r="CH1605">
        <v>47.065415659715278</v>
      </c>
      <c r="CI1605">
        <v>58541.309969674934</v>
      </c>
    </row>
    <row r="1606" spans="77:87" x14ac:dyDescent="0.25">
      <c r="BY1606" t="s">
        <v>701</v>
      </c>
      <c r="BZ1606" t="s">
        <v>701</v>
      </c>
      <c r="CA1606" t="s">
        <v>702</v>
      </c>
      <c r="CB1606">
        <v>67045.747064651194</v>
      </c>
      <c r="CC1606">
        <v>1.68399897617427E-2</v>
      </c>
      <c r="CD1606">
        <v>1467</v>
      </c>
      <c r="CE1606">
        <v>-0.19302478813139501</v>
      </c>
      <c r="CF1606">
        <v>1.4692655307263849E-2</v>
      </c>
      <c r="CG1606">
        <v>87.712206312927606</v>
      </c>
      <c r="CH1606">
        <v>76.527672037140988</v>
      </c>
      <c r="CI1606">
        <v>58496.475673449291</v>
      </c>
    </row>
    <row r="1607" spans="77:87" x14ac:dyDescent="0.25">
      <c r="BY1607" t="s">
        <v>4931</v>
      </c>
      <c r="BZ1607" t="s">
        <v>592</v>
      </c>
      <c r="CA1607" t="s">
        <v>593</v>
      </c>
      <c r="CB1607">
        <v>66594.493650215794</v>
      </c>
      <c r="CC1607">
        <v>3.1784775285843901E-3</v>
      </c>
      <c r="CD1607">
        <v>1468</v>
      </c>
      <c r="CE1607">
        <v>-16.0673950995056</v>
      </c>
      <c r="CF1607">
        <v>2.7731771450044814E-3</v>
      </c>
      <c r="CG1607">
        <v>0.16054330008597101</v>
      </c>
      <c r="CH1607">
        <v>0.14007178171880857</v>
      </c>
      <c r="CI1607">
        <v>58102.763386902203</v>
      </c>
    </row>
    <row r="1608" spans="77:87" x14ac:dyDescent="0.25">
      <c r="BY1608" t="s">
        <v>5841</v>
      </c>
      <c r="BZ1608" t="s">
        <v>514</v>
      </c>
      <c r="CA1608" t="s">
        <v>515</v>
      </c>
      <c r="CB1608">
        <v>66075.175813630995</v>
      </c>
      <c r="CC1608">
        <v>0.51289908779663995</v>
      </c>
      <c r="CD1608">
        <v>1469</v>
      </c>
      <c r="CE1608">
        <v>-15.459559040816901</v>
      </c>
      <c r="CF1608">
        <v>0.44749727351533941</v>
      </c>
      <c r="CG1608">
        <v>0</v>
      </c>
      <c r="CH1608">
        <v>0</v>
      </c>
      <c r="CI1608">
        <v>57649.665844931682</v>
      </c>
    </row>
    <row r="1609" spans="77:87" x14ac:dyDescent="0.25">
      <c r="BY1609" t="s">
        <v>5539</v>
      </c>
      <c r="BZ1609" t="s">
        <v>897</v>
      </c>
      <c r="CA1609" t="s">
        <v>898</v>
      </c>
      <c r="CB1609">
        <v>66022.113705202399</v>
      </c>
      <c r="CC1609">
        <v>1.70848052969568E-4</v>
      </c>
      <c r="CD1609">
        <v>1470</v>
      </c>
      <c r="CE1609">
        <v>-9.0549481957306593E-3</v>
      </c>
      <c r="CF1609">
        <v>1.4906253434320658E-4</v>
      </c>
      <c r="CG1609">
        <v>0</v>
      </c>
      <c r="CH1609">
        <v>0</v>
      </c>
      <c r="CI1609">
        <v>57603.369898197248</v>
      </c>
    </row>
    <row r="1610" spans="77:87" x14ac:dyDescent="0.25">
      <c r="BY1610" t="s">
        <v>5824</v>
      </c>
      <c r="BZ1610" t="s">
        <v>2900</v>
      </c>
      <c r="CA1610" t="s">
        <v>2901</v>
      </c>
      <c r="CB1610">
        <v>65869.999976654304</v>
      </c>
      <c r="CC1610">
        <v>7.3628447569020801E-6</v>
      </c>
      <c r="CD1610">
        <v>1471</v>
      </c>
      <c r="CE1610">
        <v>-1.46757592773418</v>
      </c>
      <c r="CF1610">
        <v>6.4239789705704712E-6</v>
      </c>
      <c r="CG1610">
        <v>28734.568868186001</v>
      </c>
      <c r="CH1610">
        <v>25070.509053528145</v>
      </c>
      <c r="CI1610">
        <v>57470.652799631236</v>
      </c>
    </row>
    <row r="1611" spans="77:87" x14ac:dyDescent="0.25">
      <c r="BY1611" t="s">
        <v>5865</v>
      </c>
      <c r="BZ1611" t="s">
        <v>2654</v>
      </c>
      <c r="CA1611" t="s">
        <v>2655</v>
      </c>
      <c r="CB1611">
        <v>65285.938223191202</v>
      </c>
      <c r="CC1611">
        <v>1.1254017718974399E-6</v>
      </c>
      <c r="CD1611">
        <v>1472</v>
      </c>
      <c r="CE1611">
        <v>5.2167200264826104</v>
      </c>
      <c r="CF1611">
        <v>9.818972903557102E-7</v>
      </c>
      <c r="CG1611">
        <v>0</v>
      </c>
      <c r="CH1611">
        <v>0</v>
      </c>
      <c r="CI1611">
        <v>56961.067096599225</v>
      </c>
    </row>
    <row r="1612" spans="77:87" x14ac:dyDescent="0.25">
      <c r="BY1612" t="s">
        <v>1089</v>
      </c>
      <c r="BZ1612" t="s">
        <v>1089</v>
      </c>
      <c r="CA1612" t="s">
        <v>1088</v>
      </c>
      <c r="CB1612">
        <v>64604.8186737332</v>
      </c>
      <c r="CC1612">
        <v>1.5502633769122099E-2</v>
      </c>
      <c r="CD1612">
        <v>1473</v>
      </c>
      <c r="CE1612">
        <v>37.226918804762498</v>
      </c>
      <c r="CF1612">
        <v>1.352583092668627E-2</v>
      </c>
      <c r="CG1612">
        <v>97.661969762753699</v>
      </c>
      <c r="CH1612">
        <v>85.208701350425969</v>
      </c>
      <c r="CI1612">
        <v>56366.799825370814</v>
      </c>
    </row>
    <row r="1613" spans="77:87" x14ac:dyDescent="0.25">
      <c r="BY1613" t="s">
        <v>7281</v>
      </c>
      <c r="BZ1613" t="s">
        <v>7282</v>
      </c>
      <c r="CA1613" t="s">
        <v>7283</v>
      </c>
      <c r="CB1613">
        <v>64598.874145074398</v>
      </c>
      <c r="CC1613">
        <v>1.05829337712111E-3</v>
      </c>
      <c r="CD1613">
        <v>1474</v>
      </c>
      <c r="CE1613">
        <v>16.470457156914701</v>
      </c>
      <c r="CF1613">
        <v>9.2334615543088921E-4</v>
      </c>
      <c r="CG1613">
        <v>3469.1846310033002</v>
      </c>
      <c r="CH1613">
        <v>3026.8150219655467</v>
      </c>
      <c r="CI1613">
        <v>56361.613307339408</v>
      </c>
    </row>
    <row r="1614" spans="77:87" x14ac:dyDescent="0.25">
      <c r="BY1614" t="s">
        <v>6666</v>
      </c>
      <c r="BZ1614" t="s">
        <v>990</v>
      </c>
      <c r="CA1614" t="s">
        <v>991</v>
      </c>
      <c r="CB1614">
        <v>64384.586889735998</v>
      </c>
      <c r="CC1614">
        <v>8.1599565656781503E-2</v>
      </c>
      <c r="CD1614">
        <v>1475</v>
      </c>
      <c r="CE1614">
        <v>-0.28506188594807302</v>
      </c>
      <c r="CF1614">
        <v>7.1194478641622705E-2</v>
      </c>
      <c r="CG1614">
        <v>0</v>
      </c>
      <c r="CH1614">
        <v>0</v>
      </c>
      <c r="CI1614">
        <v>56174.650677078229</v>
      </c>
    </row>
    <row r="1615" spans="77:87" x14ac:dyDescent="0.25">
      <c r="BY1615" t="s">
        <v>4626</v>
      </c>
      <c r="BZ1615" t="s">
        <v>677</v>
      </c>
      <c r="CA1615" t="s">
        <v>678</v>
      </c>
      <c r="CB1615">
        <v>64332.703369167299</v>
      </c>
      <c r="CC1615">
        <v>2.6147871845021999E-3</v>
      </c>
      <c r="CD1615">
        <v>1476</v>
      </c>
      <c r="CE1615">
        <v>-0.621554275962789</v>
      </c>
      <c r="CF1615">
        <v>2.2813652114575876E-3</v>
      </c>
      <c r="CG1615">
        <v>0</v>
      </c>
      <c r="CH1615">
        <v>0</v>
      </c>
      <c r="CI1615">
        <v>56129.383031751328</v>
      </c>
    </row>
    <row r="1616" spans="77:87" x14ac:dyDescent="0.25">
      <c r="BY1616" t="s">
        <v>6456</v>
      </c>
      <c r="BZ1616" t="s">
        <v>520</v>
      </c>
      <c r="CA1616" t="s">
        <v>521</v>
      </c>
      <c r="CB1616">
        <v>63773.474120974199</v>
      </c>
      <c r="CC1616">
        <v>2.53742660346617E-2</v>
      </c>
      <c r="CD1616">
        <v>1477</v>
      </c>
      <c r="CE1616">
        <v>1.5263800137663599</v>
      </c>
      <c r="CF1616">
        <v>2.2138691875517858E-2</v>
      </c>
      <c r="CG1616">
        <v>139.09539199688601</v>
      </c>
      <c r="CH1616">
        <v>121.35878218179515</v>
      </c>
      <c r="CI1616">
        <v>55641.46334191232</v>
      </c>
    </row>
    <row r="1617" spans="77:87" x14ac:dyDescent="0.25">
      <c r="BY1617" t="s">
        <v>6212</v>
      </c>
      <c r="BZ1617" t="s">
        <v>6213</v>
      </c>
      <c r="CA1617" t="s">
        <v>6214</v>
      </c>
      <c r="CB1617">
        <v>63033.073268347704</v>
      </c>
      <c r="CC1617">
        <v>6.1978901416582404E-4</v>
      </c>
      <c r="CD1617">
        <v>1478</v>
      </c>
      <c r="CE1617">
        <v>0</v>
      </c>
      <c r="CF1617">
        <v>5.4075723781348342E-4</v>
      </c>
      <c r="CG1617">
        <v>0</v>
      </c>
      <c r="CH1617">
        <v>0</v>
      </c>
      <c r="CI1617">
        <v>54995.473963607641</v>
      </c>
    </row>
    <row r="1618" spans="77:87" x14ac:dyDescent="0.25">
      <c r="BY1618" t="s">
        <v>4627</v>
      </c>
      <c r="BZ1618" t="s">
        <v>663</v>
      </c>
      <c r="CA1618" t="s">
        <v>664</v>
      </c>
      <c r="CB1618">
        <v>62924.605721473403</v>
      </c>
      <c r="CC1618">
        <v>2.4852175646060898E-3</v>
      </c>
      <c r="CD1618">
        <v>1479</v>
      </c>
      <c r="CE1618">
        <v>0.21627896625649201</v>
      </c>
      <c r="CF1618">
        <v>2.1683175320729099E-3</v>
      </c>
      <c r="CG1618">
        <v>0</v>
      </c>
      <c r="CH1618">
        <v>0</v>
      </c>
      <c r="CI1618">
        <v>54900.837547505471</v>
      </c>
    </row>
    <row r="1619" spans="77:87" x14ac:dyDescent="0.25">
      <c r="BY1619" t="s">
        <v>5003</v>
      </c>
      <c r="BZ1619" t="s">
        <v>5004</v>
      </c>
      <c r="CA1619" t="s">
        <v>5005</v>
      </c>
      <c r="CB1619">
        <v>62740.479715940703</v>
      </c>
      <c r="CC1619">
        <v>6.6042610227201798E-4</v>
      </c>
      <c r="CD1619">
        <v>1480</v>
      </c>
      <c r="CE1619">
        <v>6.4398451951410696</v>
      </c>
      <c r="CF1619">
        <v>5.7621252826690417E-4</v>
      </c>
      <c r="CG1619">
        <v>566461.89769158897</v>
      </c>
      <c r="CH1619">
        <v>494230.07526934391</v>
      </c>
      <c r="CI1619">
        <v>54740.190185442269</v>
      </c>
    </row>
    <row r="1620" spans="77:87" x14ac:dyDescent="0.25">
      <c r="BY1620" t="s">
        <v>4632</v>
      </c>
      <c r="BZ1620" t="s">
        <v>4633</v>
      </c>
      <c r="CA1620" t="s">
        <v>4634</v>
      </c>
      <c r="CB1620">
        <v>62745.2588962421</v>
      </c>
      <c r="CC1620">
        <v>3.9825321823541498E-4</v>
      </c>
      <c r="CD1620">
        <v>1481</v>
      </c>
      <c r="CE1620">
        <v>5.1825729491590297E-2</v>
      </c>
      <c r="CF1620">
        <v>3.4747035736534446E-4</v>
      </c>
      <c r="CG1620">
        <v>311.63831320683198</v>
      </c>
      <c r="CH1620">
        <v>271.90006533657612</v>
      </c>
      <c r="CI1620">
        <v>54744.359953346713</v>
      </c>
    </row>
    <row r="1621" spans="77:87" x14ac:dyDescent="0.25">
      <c r="BY1621" t="s">
        <v>6267</v>
      </c>
      <c r="BZ1621" t="s">
        <v>2383</v>
      </c>
      <c r="CA1621" t="s">
        <v>2384</v>
      </c>
      <c r="CB1621">
        <v>62169.218094249998</v>
      </c>
      <c r="CC1621">
        <v>4.1724327047838201E-3</v>
      </c>
      <c r="CD1621">
        <v>1482</v>
      </c>
      <c r="CE1621">
        <v>-19.268140441947399</v>
      </c>
      <c r="CF1621">
        <v>3.6403891208660177E-3</v>
      </c>
      <c r="CG1621">
        <v>6373.0988862679596</v>
      </c>
      <c r="CH1621">
        <v>5560.4395548843895</v>
      </c>
      <c r="CI1621">
        <v>54241.772418179833</v>
      </c>
    </row>
    <row r="1622" spans="77:87" x14ac:dyDescent="0.25">
      <c r="BY1622" t="s">
        <v>6309</v>
      </c>
      <c r="BZ1622" t="s">
        <v>2858</v>
      </c>
      <c r="CA1622" t="s">
        <v>2859</v>
      </c>
      <c r="CB1622">
        <v>61184.255460423403</v>
      </c>
      <c r="CC1622">
        <v>9.4990307948707699E-6</v>
      </c>
      <c r="CD1622">
        <v>1483</v>
      </c>
      <c r="CE1622">
        <v>-0.72389309983722505</v>
      </c>
      <c r="CF1622">
        <v>8.2877713820936228E-6</v>
      </c>
      <c r="CG1622">
        <v>22244.204329298998</v>
      </c>
      <c r="CH1622">
        <v>19407.756858452776</v>
      </c>
      <c r="CI1622">
        <v>53382.406309642996</v>
      </c>
    </row>
    <row r="1623" spans="77:87" x14ac:dyDescent="0.25">
      <c r="BY1623" t="s">
        <v>5060</v>
      </c>
      <c r="BZ1623" t="s">
        <v>1174</v>
      </c>
      <c r="CA1623" t="s">
        <v>5061</v>
      </c>
      <c r="CB1623">
        <v>61979.170227046998</v>
      </c>
      <c r="CC1623">
        <v>1.04622792860044E-2</v>
      </c>
      <c r="CD1623">
        <v>1484</v>
      </c>
      <c r="CE1623">
        <v>-1.5798968700407101</v>
      </c>
      <c r="CF1623">
        <v>9.1281922051288395E-3</v>
      </c>
      <c r="CG1623">
        <v>0.418491171440175</v>
      </c>
      <c r="CH1623">
        <v>0.36512768820515273</v>
      </c>
      <c r="CI1623">
        <v>54075.958314715353</v>
      </c>
    </row>
    <row r="1624" spans="77:87" x14ac:dyDescent="0.25">
      <c r="BY1624" t="s">
        <v>6219</v>
      </c>
      <c r="BZ1624" t="s">
        <v>2299</v>
      </c>
      <c r="CA1624" t="s">
        <v>2300</v>
      </c>
      <c r="CB1624">
        <v>61644.796546815</v>
      </c>
      <c r="CC1624">
        <v>4.8766821878271203E-5</v>
      </c>
      <c r="CD1624">
        <v>1485</v>
      </c>
      <c r="CE1624">
        <v>-1.4224264594421401</v>
      </c>
      <c r="CF1624">
        <v>4.2548369353285349E-5</v>
      </c>
      <c r="CG1624">
        <v>13.544761938356899</v>
      </c>
      <c r="CH1624">
        <v>11.817615164549263</v>
      </c>
      <c r="CI1624">
        <v>53784.221959944458</v>
      </c>
    </row>
    <row r="1625" spans="77:87" x14ac:dyDescent="0.25">
      <c r="BY1625" t="s">
        <v>5353</v>
      </c>
      <c r="BZ1625" t="s">
        <v>2789</v>
      </c>
      <c r="CA1625" t="s">
        <v>2790</v>
      </c>
      <c r="CB1625">
        <v>61574.961451702096</v>
      </c>
      <c r="CC1625">
        <v>1.4814111435760199E-4</v>
      </c>
      <c r="CD1625">
        <v>1486</v>
      </c>
      <c r="CE1625">
        <v>-0.49524954203877902</v>
      </c>
      <c r="CF1625">
        <v>1.2925104830140681E-4</v>
      </c>
      <c r="CG1625">
        <v>12160.191035280901</v>
      </c>
      <c r="CH1625">
        <v>10609.596435608097</v>
      </c>
      <c r="CI1625">
        <v>53723.29181714978</v>
      </c>
    </row>
    <row r="1626" spans="77:87" x14ac:dyDescent="0.25">
      <c r="BY1626" t="s">
        <v>5870</v>
      </c>
      <c r="BZ1626" t="s">
        <v>5871</v>
      </c>
      <c r="CA1626" t="s">
        <v>5872</v>
      </c>
      <c r="CB1626">
        <v>61469.132413661901</v>
      </c>
      <c r="CC1626">
        <v>5.6741029965728495E-4</v>
      </c>
      <c r="CD1626">
        <v>1487</v>
      </c>
      <c r="CE1626">
        <v>4.5181695502011303</v>
      </c>
      <c r="CF1626">
        <v>4.9505754270678611E-4</v>
      </c>
      <c r="CG1626">
        <v>1852.9350745608299</v>
      </c>
      <c r="CH1626">
        <v>1616.6599114632811</v>
      </c>
      <c r="CI1626">
        <v>53630.957463066246</v>
      </c>
    </row>
    <row r="1627" spans="77:87" x14ac:dyDescent="0.25">
      <c r="BY1627" t="s">
        <v>5283</v>
      </c>
      <c r="BZ1627" t="s">
        <v>1487</v>
      </c>
      <c r="CA1627" t="s">
        <v>1488</v>
      </c>
      <c r="CB1627">
        <v>61193.065069766097</v>
      </c>
      <c r="CC1627">
        <v>3.5967230449278603E-2</v>
      </c>
      <c r="CD1627">
        <v>1488</v>
      </c>
      <c r="CE1627">
        <v>-14.767957107866399</v>
      </c>
      <c r="CF1627">
        <v>3.1380905025769304E-2</v>
      </c>
      <c r="CG1627">
        <v>6.0592734284834</v>
      </c>
      <c r="CH1627">
        <v>5.2866312365237702</v>
      </c>
      <c r="CI1627">
        <v>53390.092570459972</v>
      </c>
    </row>
    <row r="1628" spans="77:87" x14ac:dyDescent="0.25">
      <c r="BY1628" t="s">
        <v>7255</v>
      </c>
      <c r="BZ1628" t="s">
        <v>1263</v>
      </c>
      <c r="CA1628" t="s">
        <v>1264</v>
      </c>
      <c r="CB1628">
        <v>60633.490315283299</v>
      </c>
      <c r="CC1628">
        <v>3.2416092337659301E-3</v>
      </c>
      <c r="CD1628">
        <v>1489</v>
      </c>
      <c r="CE1628">
        <v>-5.4785106447637499</v>
      </c>
      <c r="CF1628">
        <v>2.8282586739315028E-3</v>
      </c>
      <c r="CG1628">
        <v>190.83059354155799</v>
      </c>
      <c r="CH1628">
        <v>166.49702123669985</v>
      </c>
      <c r="CI1628">
        <v>52901.871431220294</v>
      </c>
    </row>
    <row r="1629" spans="77:87" x14ac:dyDescent="0.25">
      <c r="BY1629" t="s">
        <v>4626</v>
      </c>
      <c r="BZ1629" t="s">
        <v>3311</v>
      </c>
      <c r="CA1629" t="s">
        <v>3312</v>
      </c>
      <c r="CB1629">
        <v>59847.335602846899</v>
      </c>
      <c r="CC1629">
        <v>1.30877597577319E-3</v>
      </c>
      <c r="CD1629">
        <v>1490</v>
      </c>
      <c r="CE1629">
        <v>3.88400883074751</v>
      </c>
      <c r="CF1629">
        <v>1.141888715998448E-3</v>
      </c>
      <c r="CG1629">
        <v>80196.449834746003</v>
      </c>
      <c r="CH1629">
        <v>69970.279730518232</v>
      </c>
      <c r="CI1629">
        <v>52215.962450785504</v>
      </c>
    </row>
    <row r="1630" spans="77:87" x14ac:dyDescent="0.25">
      <c r="BY1630" t="s">
        <v>5927</v>
      </c>
      <c r="BZ1630" t="s">
        <v>3368</v>
      </c>
      <c r="CA1630" t="s">
        <v>3369</v>
      </c>
      <c r="CB1630">
        <v>60352.744164439202</v>
      </c>
      <c r="CC1630">
        <v>3.4315462199905701E-5</v>
      </c>
      <c r="CD1630">
        <v>1491</v>
      </c>
      <c r="CE1630">
        <v>-8.2018718785802296</v>
      </c>
      <c r="CF1630">
        <v>2.9939760352946942E-5</v>
      </c>
      <c r="CG1630">
        <v>450.099514885232</v>
      </c>
      <c r="CH1630">
        <v>392.70552534415674</v>
      </c>
      <c r="CI1630">
        <v>52656.924345054926</v>
      </c>
    </row>
    <row r="1631" spans="77:87" x14ac:dyDescent="0.25">
      <c r="BY1631" t="s">
        <v>6560</v>
      </c>
      <c r="BZ1631" t="s">
        <v>2043</v>
      </c>
      <c r="CA1631" t="s">
        <v>2044</v>
      </c>
      <c r="CB1631">
        <v>60244.5757583671</v>
      </c>
      <c r="CC1631">
        <v>6.3298407424565196E-3</v>
      </c>
      <c r="CD1631">
        <v>1492</v>
      </c>
      <c r="CE1631">
        <v>0</v>
      </c>
      <c r="CF1631">
        <v>5.5226974300229218E-3</v>
      </c>
      <c r="CG1631">
        <v>0</v>
      </c>
      <c r="CH1631">
        <v>0</v>
      </c>
      <c r="CI1631">
        <v>52562.548925114701</v>
      </c>
    </row>
    <row r="1632" spans="77:87" x14ac:dyDescent="0.25">
      <c r="BY1632" t="s">
        <v>5306</v>
      </c>
      <c r="BZ1632" t="s">
        <v>3380</v>
      </c>
      <c r="CA1632" t="s">
        <v>3381</v>
      </c>
      <c r="CB1632">
        <v>60210.6209845743</v>
      </c>
      <c r="CC1632">
        <v>6.4652239485576404E-3</v>
      </c>
      <c r="CD1632">
        <v>1493</v>
      </c>
      <c r="CE1632">
        <v>-7.0737185065464301</v>
      </c>
      <c r="CF1632">
        <v>5.6408173819812646E-3</v>
      </c>
      <c r="CG1632">
        <v>62.668806104108</v>
      </c>
      <c r="CH1632">
        <v>54.677655962548798</v>
      </c>
      <c r="CI1632">
        <v>52532.92386034732</v>
      </c>
    </row>
    <row r="1633" spans="77:87" x14ac:dyDescent="0.25">
      <c r="BY1633" t="s">
        <v>6065</v>
      </c>
      <c r="BZ1633" t="s">
        <v>1793</v>
      </c>
      <c r="CA1633" t="s">
        <v>1794</v>
      </c>
      <c r="CB1633">
        <v>59953.789329306303</v>
      </c>
      <c r="CC1633">
        <v>1.7312099407088599E-4</v>
      </c>
      <c r="CD1633">
        <v>1494</v>
      </c>
      <c r="CE1633">
        <v>-16.519483515584898</v>
      </c>
      <c r="CF1633">
        <v>1.5104564363293109E-4</v>
      </c>
      <c r="CG1633">
        <v>1793.42177741149</v>
      </c>
      <c r="CH1633">
        <v>1564.7353928866421</v>
      </c>
      <c r="CI1633">
        <v>52308.841836769163</v>
      </c>
    </row>
    <row r="1634" spans="77:87" x14ac:dyDescent="0.25">
      <c r="BY1634" t="s">
        <v>7418</v>
      </c>
      <c r="BZ1634" t="s">
        <v>7419</v>
      </c>
      <c r="CA1634" t="s">
        <v>7420</v>
      </c>
      <c r="CB1634">
        <v>59891.667558433801</v>
      </c>
      <c r="CC1634">
        <v>3.9893071097513002E-3</v>
      </c>
      <c r="CD1634">
        <v>1495</v>
      </c>
      <c r="CE1634">
        <v>-7.3008189257591898</v>
      </c>
      <c r="CF1634">
        <v>3.4806146029584747E-3</v>
      </c>
      <c r="CG1634">
        <v>1452.8220040876899</v>
      </c>
      <c r="CH1634">
        <v>1267.5668590584528</v>
      </c>
      <c r="CI1634">
        <v>52254.641461387699</v>
      </c>
    </row>
    <row r="1635" spans="77:87" x14ac:dyDescent="0.25">
      <c r="BY1635" t="s">
        <v>6127</v>
      </c>
      <c r="BZ1635" t="s">
        <v>1356</v>
      </c>
      <c r="CA1635" t="s">
        <v>1357</v>
      </c>
      <c r="CB1635">
        <v>59469.565440180697</v>
      </c>
      <c r="CC1635">
        <v>7.5098209324578899E-3</v>
      </c>
      <c r="CD1635">
        <v>1496</v>
      </c>
      <c r="CE1635">
        <v>-21.840180881566599</v>
      </c>
      <c r="CF1635">
        <v>6.5522136260764575E-3</v>
      </c>
      <c r="CG1635">
        <v>307.34196710368002</v>
      </c>
      <c r="CH1635">
        <v>268.15156351042151</v>
      </c>
      <c r="CI1635">
        <v>51886.363272641524</v>
      </c>
    </row>
    <row r="1636" spans="77:87" x14ac:dyDescent="0.25">
      <c r="BY1636" t="s">
        <v>4881</v>
      </c>
      <c r="BZ1636" t="s">
        <v>4882</v>
      </c>
      <c r="CA1636" t="s">
        <v>4883</v>
      </c>
      <c r="CB1636">
        <v>59418.791906948398</v>
      </c>
      <c r="CC1636">
        <v>3.53336992898493E-3</v>
      </c>
      <c r="CD1636">
        <v>1497</v>
      </c>
      <c r="CE1636">
        <v>14.736858235243901</v>
      </c>
      <c r="CF1636">
        <v>3.0828157958603473E-3</v>
      </c>
      <c r="CG1636">
        <v>74.518890402452797</v>
      </c>
      <c r="CH1636">
        <v>65.016688611674468</v>
      </c>
      <c r="CI1636">
        <v>51842.064075725808</v>
      </c>
    </row>
    <row r="1637" spans="77:87" x14ac:dyDescent="0.25">
      <c r="BY1637" t="s">
        <v>4784</v>
      </c>
      <c r="BZ1637" t="s">
        <v>4784</v>
      </c>
      <c r="CA1637" t="s">
        <v>4785</v>
      </c>
      <c r="CB1637">
        <v>59283.4242641526</v>
      </c>
      <c r="CC1637">
        <v>1.67887267051255E-2</v>
      </c>
      <c r="CD1637">
        <v>1498</v>
      </c>
      <c r="CE1637">
        <v>7.1887790206881901</v>
      </c>
      <c r="CF1637">
        <v>1.4647929008048134E-2</v>
      </c>
      <c r="CG1637">
        <v>5527.6981176085301</v>
      </c>
      <c r="CH1637">
        <v>4822.8392198397987</v>
      </c>
      <c r="CI1637">
        <v>51723.957702533473</v>
      </c>
    </row>
    <row r="1638" spans="77:87" x14ac:dyDescent="0.25">
      <c r="BY1638" t="s">
        <v>5185</v>
      </c>
      <c r="BZ1638" t="s">
        <v>1004</v>
      </c>
      <c r="CA1638" t="s">
        <v>1005</v>
      </c>
      <c r="CB1638">
        <v>60090.516113638099</v>
      </c>
      <c r="CC1638">
        <v>1.3310119115722001E-3</v>
      </c>
      <c r="CD1638">
        <v>1499</v>
      </c>
      <c r="CE1638">
        <v>7.0050678386103602</v>
      </c>
      <c r="CF1638">
        <v>1.1612892586799831E-3</v>
      </c>
      <c r="CG1638">
        <v>158.43931387522801</v>
      </c>
      <c r="CH1638">
        <v>138.23608320574226</v>
      </c>
      <c r="CI1638">
        <v>52428.134041923673</v>
      </c>
    </row>
    <row r="1639" spans="77:87" x14ac:dyDescent="0.25">
      <c r="BY1639" t="s">
        <v>5695</v>
      </c>
      <c r="BZ1639" t="s">
        <v>787</v>
      </c>
      <c r="CA1639" t="s">
        <v>788</v>
      </c>
      <c r="CB1639">
        <v>59100.029994602002</v>
      </c>
      <c r="CC1639">
        <v>4.1252320144215699E-4</v>
      </c>
      <c r="CD1639">
        <v>1500</v>
      </c>
      <c r="CE1639">
        <v>0</v>
      </c>
      <c r="CF1639">
        <v>3.5992071793346198E-4</v>
      </c>
      <c r="CG1639">
        <v>0</v>
      </c>
      <c r="CH1639">
        <v>0</v>
      </c>
      <c r="CI1639">
        <v>51563.948769870345</v>
      </c>
    </row>
    <row r="1640" spans="77:87" x14ac:dyDescent="0.25">
      <c r="BY1640" t="s">
        <v>6912</v>
      </c>
      <c r="BZ1640" t="s">
        <v>6913</v>
      </c>
      <c r="CA1640" t="s">
        <v>6914</v>
      </c>
      <c r="CB1640">
        <v>58437.912233815703</v>
      </c>
      <c r="CC1640">
        <v>4.9153889168419298E-4</v>
      </c>
      <c r="CD1640">
        <v>1501</v>
      </c>
      <c r="CE1640">
        <v>7.9484961065965098</v>
      </c>
      <c r="CF1640">
        <v>4.28860801449975E-4</v>
      </c>
      <c r="CG1640">
        <v>171.05553430609899</v>
      </c>
      <c r="CH1640">
        <v>149.24355890459117</v>
      </c>
      <c r="CI1640">
        <v>50986.260293232954</v>
      </c>
    </row>
    <row r="1641" spans="77:87" x14ac:dyDescent="0.25">
      <c r="BY1641" t="s">
        <v>6405</v>
      </c>
      <c r="BZ1641" t="s">
        <v>6406</v>
      </c>
      <c r="CA1641" t="s">
        <v>6407</v>
      </c>
      <c r="CB1641">
        <v>58124.628486051799</v>
      </c>
      <c r="CC1641">
        <v>5.9158722963453002E-2</v>
      </c>
      <c r="CD1641">
        <v>1502</v>
      </c>
      <c r="CE1641">
        <v>-24.5600704888151</v>
      </c>
      <c r="CF1641">
        <v>5.1615157563491283E-2</v>
      </c>
      <c r="CG1641">
        <v>1484.17412964241</v>
      </c>
      <c r="CH1641">
        <v>1294.9211496751884</v>
      </c>
      <c r="CI1641">
        <v>50712.924609281414</v>
      </c>
    </row>
    <row r="1642" spans="77:87" x14ac:dyDescent="0.25">
      <c r="BY1642" t="s">
        <v>6211</v>
      </c>
      <c r="BZ1642" t="s">
        <v>1199</v>
      </c>
      <c r="CA1642" t="s">
        <v>1200</v>
      </c>
      <c r="CB1642">
        <v>58016.822624594199</v>
      </c>
      <c r="CC1642">
        <v>6.0878093634181697E-4</v>
      </c>
      <c r="CD1642">
        <v>1503</v>
      </c>
      <c r="CE1642">
        <v>0.96760305895686105</v>
      </c>
      <c r="CF1642">
        <v>5.3115284402512682E-4</v>
      </c>
      <c r="CG1642">
        <v>0</v>
      </c>
      <c r="CH1642">
        <v>0</v>
      </c>
      <c r="CI1642">
        <v>50618.865504441717</v>
      </c>
    </row>
    <row r="1643" spans="77:87" x14ac:dyDescent="0.25">
      <c r="BY1643" t="s">
        <v>4935</v>
      </c>
      <c r="BZ1643" t="s">
        <v>4936</v>
      </c>
      <c r="CA1643" t="s">
        <v>4937</v>
      </c>
      <c r="CB1643">
        <v>57615.419300169298</v>
      </c>
      <c r="CC1643">
        <v>4.6761800384421297E-4</v>
      </c>
      <c r="CD1643">
        <v>1504</v>
      </c>
      <c r="CE1643">
        <v>-16.505758166821899</v>
      </c>
      <c r="CF1643">
        <v>4.0799016170202222E-4</v>
      </c>
      <c r="CG1643">
        <v>8614.5259300203106</v>
      </c>
      <c r="CH1643">
        <v>7516.0532705797041</v>
      </c>
      <c r="CI1643">
        <v>50268.646723527534</v>
      </c>
    </row>
    <row r="1644" spans="77:87" x14ac:dyDescent="0.25">
      <c r="BY1644" t="s">
        <v>9753</v>
      </c>
      <c r="BZ1644" t="s">
        <v>9754</v>
      </c>
      <c r="CA1644" t="s">
        <v>9755</v>
      </c>
      <c r="CB1644">
        <v>57542.2781303679</v>
      </c>
      <c r="CC1644">
        <v>3.5449559219281002E-2</v>
      </c>
      <c r="CD1644">
        <v>1505</v>
      </c>
      <c r="CE1644">
        <v>8.3168640035174504E-3</v>
      </c>
      <c r="CF1644">
        <v>3.0929244124993618E-2</v>
      </c>
      <c r="CG1644">
        <v>0.35449559219281002</v>
      </c>
      <c r="CH1644">
        <v>0.30929244124993621</v>
      </c>
      <c r="CI1644">
        <v>50204.832076852195</v>
      </c>
    </row>
    <row r="1645" spans="77:87" x14ac:dyDescent="0.25">
      <c r="BY1645" t="s">
        <v>9756</v>
      </c>
      <c r="BZ1645" t="s">
        <v>9757</v>
      </c>
      <c r="CA1645" t="s">
        <v>9758</v>
      </c>
      <c r="CB1645">
        <v>57430.869903501698</v>
      </c>
      <c r="CC1645">
        <v>1.7044590237545999E-2</v>
      </c>
      <c r="CD1645">
        <v>1506</v>
      </c>
      <c r="CE1645">
        <v>36.217212415003203</v>
      </c>
      <c r="CF1645">
        <v>1.4871166357995565E-2</v>
      </c>
      <c r="CG1645">
        <v>861.38781420985003</v>
      </c>
      <c r="CH1645">
        <v>751.5488084686956</v>
      </c>
      <c r="CI1645">
        <v>50107.62995862661</v>
      </c>
    </row>
    <row r="1646" spans="77:87" x14ac:dyDescent="0.25">
      <c r="BY1646" t="s">
        <v>5203</v>
      </c>
      <c r="BZ1646" t="s">
        <v>5204</v>
      </c>
      <c r="CA1646" t="s">
        <v>2713</v>
      </c>
      <c r="CB1646">
        <v>55356.090479675899</v>
      </c>
      <c r="CC1646">
        <v>1.2130649382839601E-2</v>
      </c>
      <c r="CD1646">
        <v>1507</v>
      </c>
      <c r="CE1646">
        <v>0</v>
      </c>
      <c r="CF1646">
        <v>1.0583821757436197E-2</v>
      </c>
      <c r="CG1646">
        <v>0</v>
      </c>
      <c r="CH1646">
        <v>0</v>
      </c>
      <c r="CI1646">
        <v>48297.41395825053</v>
      </c>
    </row>
    <row r="1647" spans="77:87" x14ac:dyDescent="0.25">
      <c r="BY1647" t="s">
        <v>5802</v>
      </c>
      <c r="BZ1647" t="s">
        <v>5803</v>
      </c>
      <c r="CA1647" t="s">
        <v>5804</v>
      </c>
      <c r="CB1647">
        <v>54955.654035233798</v>
      </c>
      <c r="CC1647">
        <v>3.4451191605575199E-3</v>
      </c>
      <c r="CD1647">
        <v>1508</v>
      </c>
      <c r="CE1647">
        <v>-8.4527396139019206</v>
      </c>
      <c r="CF1647">
        <v>3.0058182359181899E-3</v>
      </c>
      <c r="CG1647">
        <v>789.38388550945399</v>
      </c>
      <c r="CH1647">
        <v>688.72638873260178</v>
      </c>
      <c r="CI1647">
        <v>47948.038766585021</v>
      </c>
    </row>
    <row r="1648" spans="77:87" x14ac:dyDescent="0.25">
      <c r="BY1648" t="s">
        <v>5156</v>
      </c>
      <c r="BZ1648" t="s">
        <v>2834</v>
      </c>
      <c r="CA1648" t="s">
        <v>2835</v>
      </c>
      <c r="CB1648">
        <v>54553.830806139304</v>
      </c>
      <c r="CC1648">
        <v>1.10446335229566E-5</v>
      </c>
      <c r="CD1648">
        <v>1509</v>
      </c>
      <c r="CE1648">
        <v>-8.6062731000448807</v>
      </c>
      <c r="CF1648">
        <v>9.6362881239103171E-6</v>
      </c>
      <c r="CG1648">
        <v>25074.0947179791</v>
      </c>
      <c r="CH1648">
        <v>21876.796604110725</v>
      </c>
      <c r="CI1648">
        <v>47597.453624725276</v>
      </c>
    </row>
    <row r="1649" spans="77:87" x14ac:dyDescent="0.25">
      <c r="BY1649" t="s">
        <v>8311</v>
      </c>
      <c r="BZ1649" t="s">
        <v>8312</v>
      </c>
      <c r="CA1649" t="s">
        <v>9759</v>
      </c>
      <c r="CB1649">
        <v>54510.071311894797</v>
      </c>
      <c r="CC1649">
        <v>4.0822424816447402E-6</v>
      </c>
      <c r="CD1649">
        <v>1510</v>
      </c>
      <c r="CE1649">
        <v>7.2995528622897696</v>
      </c>
      <c r="CF1649">
        <v>3.5616994138402944E-6</v>
      </c>
      <c r="CG1649">
        <v>11477.2295825005</v>
      </c>
      <c r="CH1649">
        <v>10013.722129517537</v>
      </c>
      <c r="CI1649">
        <v>47559.274078629867</v>
      </c>
    </row>
    <row r="1650" spans="77:87" x14ac:dyDescent="0.25">
      <c r="BY1650" t="s">
        <v>4252</v>
      </c>
      <c r="BZ1650" t="s">
        <v>6401</v>
      </c>
      <c r="CA1650" t="s">
        <v>6402</v>
      </c>
      <c r="CB1650">
        <v>54226.4674524281</v>
      </c>
      <c r="CC1650">
        <v>6.5978504509383895E-7</v>
      </c>
      <c r="CD1650">
        <v>1511</v>
      </c>
      <c r="CE1650">
        <v>-2.38497625659577</v>
      </c>
      <c r="CF1650">
        <v>5.7565321485374342E-7</v>
      </c>
      <c r="CG1650">
        <v>15.810423514509401</v>
      </c>
      <c r="CH1650">
        <v>13.794373170480256</v>
      </c>
      <c r="CI1650">
        <v>47311.833681699209</v>
      </c>
    </row>
    <row r="1651" spans="77:87" x14ac:dyDescent="0.25">
      <c r="BY1651" t="s">
        <v>5223</v>
      </c>
      <c r="BZ1651" t="s">
        <v>5224</v>
      </c>
      <c r="CA1651" t="s">
        <v>5225</v>
      </c>
      <c r="CB1651">
        <v>53652.134160656198</v>
      </c>
      <c r="CC1651">
        <v>7.8754836713378299E-3</v>
      </c>
      <c r="CD1651">
        <v>1512</v>
      </c>
      <c r="CE1651">
        <v>-95.408495489125997</v>
      </c>
      <c r="CF1651">
        <v>6.8712492464708614E-3</v>
      </c>
      <c r="CG1651">
        <v>29.926837951083801</v>
      </c>
      <c r="CH1651">
        <v>26.110747136589314</v>
      </c>
      <c r="CI1651">
        <v>46810.735925294306</v>
      </c>
    </row>
    <row r="1652" spans="77:87" x14ac:dyDescent="0.25">
      <c r="BY1652" t="s">
        <v>6461</v>
      </c>
      <c r="BZ1652" t="s">
        <v>6462</v>
      </c>
      <c r="CA1652" t="s">
        <v>6463</v>
      </c>
      <c r="CB1652">
        <v>53532.9928593281</v>
      </c>
      <c r="CC1652">
        <v>3.14479583337133E-3</v>
      </c>
      <c r="CD1652">
        <v>1513</v>
      </c>
      <c r="CE1652">
        <v>24.0473873352942</v>
      </c>
      <c r="CF1652">
        <v>2.7437903374748196E-3</v>
      </c>
      <c r="CG1652">
        <v>65.936337532344695</v>
      </c>
      <c r="CH1652">
        <v>57.52853138824532</v>
      </c>
      <c r="CI1652">
        <v>46706.786807863762</v>
      </c>
    </row>
    <row r="1653" spans="77:87" x14ac:dyDescent="0.25">
      <c r="BY1653" t="s">
        <v>7187</v>
      </c>
      <c r="BZ1653" t="s">
        <v>7188</v>
      </c>
      <c r="CA1653" t="s">
        <v>7189</v>
      </c>
      <c r="CB1653">
        <v>53182.206312210699</v>
      </c>
      <c r="CC1653">
        <v>2.20419161630465E-3</v>
      </c>
      <c r="CD1653">
        <v>1514</v>
      </c>
      <c r="CE1653">
        <v>60.427585407901802</v>
      </c>
      <c r="CF1653">
        <v>1.9231263265431797E-3</v>
      </c>
      <c r="CG1653">
        <v>95.598309475265907</v>
      </c>
      <c r="CH1653">
        <v>83.408186640836888</v>
      </c>
      <c r="CI1653">
        <v>46400.730456515485</v>
      </c>
    </row>
    <row r="1654" spans="77:87" x14ac:dyDescent="0.25">
      <c r="BY1654" t="s">
        <v>4772</v>
      </c>
      <c r="BZ1654" t="s">
        <v>2045</v>
      </c>
      <c r="CA1654" t="s">
        <v>2046</v>
      </c>
      <c r="CB1654">
        <v>52738.715964162096</v>
      </c>
      <c r="CC1654">
        <v>2.9555144941178302E-3</v>
      </c>
      <c r="CD1654">
        <v>1515</v>
      </c>
      <c r="CE1654">
        <v>1.22541033210009</v>
      </c>
      <c r="CF1654">
        <v>2.5786450189148906E-3</v>
      </c>
      <c r="CG1654">
        <v>3.2478181256965097E-2</v>
      </c>
      <c r="CH1654">
        <v>2.8336758452164462E-2</v>
      </c>
      <c r="CI1654">
        <v>46013.791336707953</v>
      </c>
    </row>
    <row r="1655" spans="77:87" x14ac:dyDescent="0.25">
      <c r="BY1655" t="s">
        <v>5019</v>
      </c>
      <c r="BZ1655" t="s">
        <v>5020</v>
      </c>
      <c r="CA1655" t="s">
        <v>5021</v>
      </c>
      <c r="CB1655">
        <v>52716.742914962</v>
      </c>
      <c r="CC1655">
        <v>3.6667600837933602E-6</v>
      </c>
      <c r="CD1655">
        <v>1516</v>
      </c>
      <c r="CE1655">
        <v>1.39333882078292</v>
      </c>
      <c r="CF1655">
        <v>3.1991968384685354E-6</v>
      </c>
      <c r="CG1655">
        <v>7830.3478251402903</v>
      </c>
      <c r="CH1655">
        <v>6831.8688525653542</v>
      </c>
      <c r="CI1655">
        <v>45994.620158903555</v>
      </c>
    </row>
    <row r="1656" spans="77:87" x14ac:dyDescent="0.25">
      <c r="BY1656" t="s">
        <v>5513</v>
      </c>
      <c r="BZ1656" t="s">
        <v>5514</v>
      </c>
      <c r="CA1656" t="s">
        <v>5515</v>
      </c>
      <c r="CB1656">
        <v>52597.486181403699</v>
      </c>
      <c r="CC1656">
        <v>4.1711122248759002E-5</v>
      </c>
      <c r="CD1656">
        <v>1517</v>
      </c>
      <c r="CE1656">
        <v>0.83774807960734299</v>
      </c>
      <c r="CF1656">
        <v>3.6392370206330767E-5</v>
      </c>
      <c r="CG1656">
        <v>108.60024329562501</v>
      </c>
      <c r="CH1656">
        <v>94.752191872026728</v>
      </c>
      <c r="CI1656">
        <v>45890.570328468209</v>
      </c>
    </row>
    <row r="1657" spans="77:87" x14ac:dyDescent="0.25">
      <c r="BY1657" t="s">
        <v>6037</v>
      </c>
      <c r="BZ1657" t="s">
        <v>3283</v>
      </c>
      <c r="CA1657" t="s">
        <v>3284</v>
      </c>
      <c r="CB1657">
        <v>52601.882736373402</v>
      </c>
      <c r="CC1657">
        <v>3.4759268540632499E-4</v>
      </c>
      <c r="CD1657">
        <v>1518</v>
      </c>
      <c r="CE1657">
        <v>-13.102159946772399</v>
      </c>
      <c r="CF1657">
        <v>3.0326975171942304E-4</v>
      </c>
      <c r="CG1657">
        <v>1256.90255492495</v>
      </c>
      <c r="CH1657">
        <v>1096.6298825362505</v>
      </c>
      <c r="CI1657">
        <v>45894.406261127508</v>
      </c>
    </row>
    <row r="1658" spans="77:87" x14ac:dyDescent="0.25">
      <c r="BY1658" t="s">
        <v>6359</v>
      </c>
      <c r="BZ1658" t="s">
        <v>6360</v>
      </c>
      <c r="CA1658" t="s">
        <v>6361</v>
      </c>
      <c r="CB1658">
        <v>52180.523432864698</v>
      </c>
      <c r="CC1658">
        <v>1.0427780562189799</v>
      </c>
      <c r="CD1658">
        <v>1519</v>
      </c>
      <c r="CE1658">
        <v>-19.844980199073099</v>
      </c>
      <c r="CF1658">
        <v>0.90980925515827338</v>
      </c>
      <c r="CG1658">
        <v>4.3608909070614601</v>
      </c>
      <c r="CH1658">
        <v>3.8048162639384269</v>
      </c>
      <c r="CI1658">
        <v>45526.776167846408</v>
      </c>
    </row>
    <row r="1659" spans="77:87" x14ac:dyDescent="0.25">
      <c r="BY1659" t="s">
        <v>5943</v>
      </c>
      <c r="BZ1659" t="s">
        <v>6571</v>
      </c>
      <c r="CA1659" t="s">
        <v>6572</v>
      </c>
      <c r="CB1659">
        <v>51391.433197712897</v>
      </c>
      <c r="CC1659">
        <v>3.3990384758161101E-3</v>
      </c>
      <c r="CD1659">
        <v>1520</v>
      </c>
      <c r="CE1659">
        <v>1.1273942702817901</v>
      </c>
      <c r="CF1659">
        <v>2.9656134836108959E-3</v>
      </c>
      <c r="CG1659">
        <v>0</v>
      </c>
      <c r="CH1659">
        <v>0</v>
      </c>
      <c r="CI1659">
        <v>44838.305984939754</v>
      </c>
    </row>
    <row r="1660" spans="77:87" x14ac:dyDescent="0.25">
      <c r="BY1660" t="s">
        <v>1942</v>
      </c>
      <c r="BZ1660" t="s">
        <v>5246</v>
      </c>
      <c r="CA1660" t="s">
        <v>5247</v>
      </c>
      <c r="CB1660">
        <v>50772.7818271258</v>
      </c>
      <c r="CC1660">
        <v>4.2310651522604803E-3</v>
      </c>
      <c r="CD1660">
        <v>1521</v>
      </c>
      <c r="CE1660">
        <v>0</v>
      </c>
      <c r="CF1660">
        <v>3.6915451104351394E-3</v>
      </c>
      <c r="CG1660">
        <v>0</v>
      </c>
      <c r="CH1660">
        <v>0</v>
      </c>
      <c r="CI1660">
        <v>44298.541325221704</v>
      </c>
    </row>
    <row r="1661" spans="77:87" x14ac:dyDescent="0.25">
      <c r="BY1661" t="s">
        <v>7268</v>
      </c>
      <c r="BZ1661" t="s">
        <v>7269</v>
      </c>
      <c r="CA1661" t="s">
        <v>7270</v>
      </c>
      <c r="CB1661">
        <v>50558.643108800803</v>
      </c>
      <c r="CC1661">
        <v>0.108506118889501</v>
      </c>
      <c r="CD1661">
        <v>1522</v>
      </c>
      <c r="CE1661">
        <v>22.984575890593501</v>
      </c>
      <c r="CF1661">
        <v>9.4670069645425209E-2</v>
      </c>
      <c r="CG1661">
        <v>7.5162202413456003E-2</v>
      </c>
      <c r="CH1661">
        <v>6.5577969334906602E-2</v>
      </c>
      <c r="CI1661">
        <v>44111.708291425202</v>
      </c>
    </row>
    <row r="1662" spans="77:87" x14ac:dyDescent="0.25">
      <c r="BY1662" t="s">
        <v>6311</v>
      </c>
      <c r="BZ1662" t="s">
        <v>6311</v>
      </c>
      <c r="CA1662" t="s">
        <v>6312</v>
      </c>
      <c r="CB1662">
        <v>50433.624186483597</v>
      </c>
      <c r="CC1662">
        <v>7.3538269569148398E-3</v>
      </c>
      <c r="CD1662">
        <v>1523</v>
      </c>
      <c r="CE1662">
        <v>1.27314396894551</v>
      </c>
      <c r="CF1662">
        <v>6.4161110663308041E-3</v>
      </c>
      <c r="CG1662">
        <v>3.7057366670221699</v>
      </c>
      <c r="CH1662">
        <v>3.2332033616635063</v>
      </c>
      <c r="CI1662">
        <v>44002.631031968347</v>
      </c>
    </row>
    <row r="1663" spans="77:87" x14ac:dyDescent="0.25">
      <c r="BY1663" t="s">
        <v>6529</v>
      </c>
      <c r="BZ1663" t="s">
        <v>6530</v>
      </c>
      <c r="CA1663" t="s">
        <v>6531</v>
      </c>
      <c r="CB1663">
        <v>50363.726145052802</v>
      </c>
      <c r="CC1663">
        <v>1.7050291873887301E-2</v>
      </c>
      <c r="CD1663">
        <v>1524</v>
      </c>
      <c r="CE1663">
        <v>-0.208230234834201</v>
      </c>
      <c r="CF1663">
        <v>1.4876140955880444E-2</v>
      </c>
      <c r="CG1663">
        <v>2153.4140060412101</v>
      </c>
      <c r="CH1663">
        <v>1878.8235724748722</v>
      </c>
      <c r="CI1663">
        <v>43941.645969392557</v>
      </c>
    </row>
    <row r="1664" spans="77:87" x14ac:dyDescent="0.25">
      <c r="BY1664" t="s">
        <v>6397</v>
      </c>
      <c r="BZ1664" t="s">
        <v>1347</v>
      </c>
      <c r="CA1664" t="s">
        <v>1348</v>
      </c>
      <c r="CB1664">
        <v>50150.832320744397</v>
      </c>
      <c r="CC1664">
        <v>5.2572650133140902E-4</v>
      </c>
      <c r="CD1664">
        <v>1525</v>
      </c>
      <c r="CE1664">
        <v>39.908111444942797</v>
      </c>
      <c r="CF1664">
        <v>4.5868901224063594E-4</v>
      </c>
      <c r="CG1664">
        <v>0.20220212702788601</v>
      </c>
      <c r="CH1664">
        <v>0.17641852500205224</v>
      </c>
      <c r="CI1664">
        <v>43755.899088197017</v>
      </c>
    </row>
    <row r="1665" spans="77:87" x14ac:dyDescent="0.25">
      <c r="BY1665" t="s">
        <v>4465</v>
      </c>
      <c r="BZ1665" t="s">
        <v>1270</v>
      </c>
      <c r="CA1665" t="s">
        <v>1271</v>
      </c>
      <c r="CB1665">
        <v>48844.0727033207</v>
      </c>
      <c r="CC1665">
        <v>3.0657803853869101E-2</v>
      </c>
      <c r="CD1665">
        <v>1526</v>
      </c>
      <c r="CE1665">
        <v>3.7052225150016298</v>
      </c>
      <c r="CF1665">
        <v>2.6748504653246848E-2</v>
      </c>
      <c r="CG1665">
        <v>110.517253284007</v>
      </c>
      <c r="CH1665">
        <v>96.424756248750171</v>
      </c>
      <c r="CI1665">
        <v>42615.769616629485</v>
      </c>
    </row>
    <row r="1666" spans="77:87" x14ac:dyDescent="0.25">
      <c r="BY1666" t="s">
        <v>6788</v>
      </c>
      <c r="BZ1666" t="s">
        <v>3016</v>
      </c>
      <c r="CA1666" t="s">
        <v>3017</v>
      </c>
      <c r="CB1666">
        <v>49520.0551400068</v>
      </c>
      <c r="CC1666">
        <v>3.3004568874971202E-5</v>
      </c>
      <c r="CD1666">
        <v>1527</v>
      </c>
      <c r="CE1666">
        <v>13.6654042734577</v>
      </c>
      <c r="CF1666">
        <v>2.8796024279448139E-5</v>
      </c>
      <c r="CG1666">
        <v>1116.4224481354399</v>
      </c>
      <c r="CH1666">
        <v>974.06295608389792</v>
      </c>
      <c r="CI1666">
        <v>43205.554828883993</v>
      </c>
    </row>
    <row r="1667" spans="77:87" x14ac:dyDescent="0.25">
      <c r="BY1667" t="s">
        <v>5524</v>
      </c>
      <c r="BZ1667" t="s">
        <v>3556</v>
      </c>
      <c r="CA1667" t="s">
        <v>3557</v>
      </c>
      <c r="CB1667">
        <v>49461.991105268302</v>
      </c>
      <c r="CC1667">
        <v>8.6891789169093996E-3</v>
      </c>
      <c r="CD1667">
        <v>1528</v>
      </c>
      <c r="CE1667">
        <v>25.715878948498101</v>
      </c>
      <c r="CF1667">
        <v>7.5811869564986183E-3</v>
      </c>
      <c r="CG1667">
        <v>16.378063711096399</v>
      </c>
      <c r="CH1667">
        <v>14.28963129503966</v>
      </c>
      <c r="CI1667">
        <v>43154.894771471139</v>
      </c>
    </row>
    <row r="1668" spans="77:87" x14ac:dyDescent="0.25">
      <c r="BY1668" t="s">
        <v>6335</v>
      </c>
      <c r="BZ1668" t="s">
        <v>6336</v>
      </c>
      <c r="CA1668" t="s">
        <v>3393</v>
      </c>
      <c r="CB1668">
        <v>48931.8613936806</v>
      </c>
      <c r="CC1668">
        <v>1.6902818301422001E-3</v>
      </c>
      <c r="CD1668">
        <v>1529</v>
      </c>
      <c r="CE1668">
        <v>0.12030777222309499</v>
      </c>
      <c r="CF1668">
        <v>1.4747472328534483E-3</v>
      </c>
      <c r="CG1668">
        <v>82.053992527688607</v>
      </c>
      <c r="CH1668">
        <v>71.590959724512956</v>
      </c>
      <c r="CI1668">
        <v>42692.364019926834</v>
      </c>
    </row>
    <row r="1669" spans="77:87" x14ac:dyDescent="0.25">
      <c r="BY1669" t="s">
        <v>9760</v>
      </c>
      <c r="BZ1669" t="s">
        <v>9761</v>
      </c>
      <c r="CA1669" t="s">
        <v>9762</v>
      </c>
      <c r="CB1669">
        <v>48924.7344842905</v>
      </c>
      <c r="CC1669">
        <v>2.8172970436446398E-3</v>
      </c>
      <c r="CD1669">
        <v>1530</v>
      </c>
      <c r="CE1669">
        <v>21.243973946676601</v>
      </c>
      <c r="CF1669">
        <v>2.4580522284213383E-3</v>
      </c>
      <c r="CG1669">
        <v>0.92723854180857002</v>
      </c>
      <c r="CH1669">
        <v>0.80900264638839237</v>
      </c>
      <c r="CI1669">
        <v>42686.145891260705</v>
      </c>
    </row>
    <row r="1670" spans="77:87" x14ac:dyDescent="0.25">
      <c r="BY1670" t="s">
        <v>6240</v>
      </c>
      <c r="BZ1670" t="s">
        <v>6241</v>
      </c>
      <c r="CA1670" t="s">
        <v>6242</v>
      </c>
      <c r="CB1670">
        <v>48676.988099560898</v>
      </c>
      <c r="CC1670">
        <v>3.8187501528136901E-2</v>
      </c>
      <c r="CD1670">
        <v>1531</v>
      </c>
      <c r="CE1670">
        <v>0</v>
      </c>
      <c r="CF1670">
        <v>3.3318060458278072E-2</v>
      </c>
      <c r="CG1670">
        <v>0</v>
      </c>
      <c r="CH1670">
        <v>0</v>
      </c>
      <c r="CI1670">
        <v>42469.990639033509</v>
      </c>
    </row>
    <row r="1671" spans="77:87" x14ac:dyDescent="0.25">
      <c r="BY1671" t="s">
        <v>7134</v>
      </c>
      <c r="BZ1671" t="s">
        <v>7134</v>
      </c>
      <c r="CA1671" t="s">
        <v>7135</v>
      </c>
      <c r="CB1671">
        <v>48656.517370488698</v>
      </c>
      <c r="CC1671">
        <v>2.8023055059011701E-3</v>
      </c>
      <c r="CD1671">
        <v>1532</v>
      </c>
      <c r="CE1671">
        <v>0.113385051426832</v>
      </c>
      <c r="CF1671">
        <v>2.4449723216216895E-3</v>
      </c>
      <c r="CG1671">
        <v>0</v>
      </c>
      <c r="CH1671">
        <v>0</v>
      </c>
      <c r="CI1671">
        <v>42452.130214508223</v>
      </c>
    </row>
    <row r="1672" spans="77:87" x14ac:dyDescent="0.25">
      <c r="BY1672" t="s">
        <v>5982</v>
      </c>
      <c r="BZ1672" t="s">
        <v>5982</v>
      </c>
      <c r="CA1672" t="s">
        <v>5983</v>
      </c>
      <c r="CB1672">
        <v>48397.223341474099</v>
      </c>
      <c r="CC1672">
        <v>1.35561147308467E-2</v>
      </c>
      <c r="CD1672">
        <v>1533</v>
      </c>
      <c r="CE1672">
        <v>0.62368716603140995</v>
      </c>
      <c r="CF1672">
        <v>1.182752031705752E-2</v>
      </c>
      <c r="CG1672">
        <v>31.100905086655899</v>
      </c>
      <c r="CH1672">
        <v>27.135104275436074</v>
      </c>
      <c r="CI1672">
        <v>42225.899804309389</v>
      </c>
    </row>
    <row r="1673" spans="77:87" x14ac:dyDescent="0.25">
      <c r="BY1673" t="s">
        <v>5989</v>
      </c>
      <c r="BZ1673" t="s">
        <v>2101</v>
      </c>
      <c r="CA1673" t="s">
        <v>5990</v>
      </c>
      <c r="CB1673">
        <v>48175.290965903398</v>
      </c>
      <c r="CC1673">
        <v>5.3294645518821598E-7</v>
      </c>
      <c r="CD1673">
        <v>1534</v>
      </c>
      <c r="CE1673">
        <v>25.7304170761644</v>
      </c>
      <c r="CF1673">
        <v>4.6498832090134605E-7</v>
      </c>
      <c r="CG1673">
        <v>0</v>
      </c>
      <c r="CH1673">
        <v>0</v>
      </c>
      <c r="CI1673">
        <v>42032.266913677209</v>
      </c>
    </row>
    <row r="1674" spans="77:87" x14ac:dyDescent="0.25">
      <c r="BY1674" t="s">
        <v>4790</v>
      </c>
      <c r="BZ1674" t="s">
        <v>1090</v>
      </c>
      <c r="CA1674" t="s">
        <v>1091</v>
      </c>
      <c r="CB1674">
        <v>48023.726562504598</v>
      </c>
      <c r="CC1674">
        <v>2.1655024300814001E-2</v>
      </c>
      <c r="CD1674">
        <v>1535</v>
      </c>
      <c r="CE1674">
        <v>1.3710302069515901</v>
      </c>
      <c r="CF1674">
        <v>1.8893705532120015E-2</v>
      </c>
      <c r="CG1674">
        <v>9.7377330131300806</v>
      </c>
      <c r="CH1674">
        <v>8.4960357256938153</v>
      </c>
      <c r="CI1674">
        <v>41900.029093613404</v>
      </c>
    </row>
    <row r="1675" spans="77:87" x14ac:dyDescent="0.25">
      <c r="BY1675" t="s">
        <v>4776</v>
      </c>
      <c r="BZ1675" t="s">
        <v>233</v>
      </c>
      <c r="CA1675" t="s">
        <v>4777</v>
      </c>
      <c r="CB1675">
        <v>47901.5371945441</v>
      </c>
      <c r="CC1675">
        <v>2.6417044090880702E-3</v>
      </c>
      <c r="CD1675">
        <v>1536</v>
      </c>
      <c r="CE1675">
        <v>0.92024521964594996</v>
      </c>
      <c r="CF1675">
        <v>2.3048501130676149E-3</v>
      </c>
      <c r="CG1675">
        <v>3.4759268540626902</v>
      </c>
      <c r="CH1675">
        <v>3.0326975171937418</v>
      </c>
      <c r="CI1675">
        <v>41793.420580719023</v>
      </c>
    </row>
    <row r="1676" spans="77:87" x14ac:dyDescent="0.25">
      <c r="BY1676" t="s">
        <v>5228</v>
      </c>
      <c r="BZ1676" t="s">
        <v>5228</v>
      </c>
      <c r="CA1676" t="s">
        <v>5229</v>
      </c>
      <c r="CB1676">
        <v>47783.562193131896</v>
      </c>
      <c r="CC1676">
        <v>3.9170778690411903E-3</v>
      </c>
      <c r="CD1676">
        <v>1537</v>
      </c>
      <c r="CE1676">
        <v>0</v>
      </c>
      <c r="CF1676">
        <v>3.4175956016482736E-3</v>
      </c>
      <c r="CG1676">
        <v>0.53624468410615</v>
      </c>
      <c r="CH1676">
        <v>0.46786597945703862</v>
      </c>
      <c r="CI1676">
        <v>41690.489043636895</v>
      </c>
    </row>
    <row r="1677" spans="77:87" x14ac:dyDescent="0.25">
      <c r="BY1677" t="s">
        <v>5473</v>
      </c>
      <c r="BZ1677" t="s">
        <v>5474</v>
      </c>
      <c r="CA1677" t="s">
        <v>5475</v>
      </c>
      <c r="CB1677">
        <v>47529.897389617799</v>
      </c>
      <c r="CC1677">
        <v>1.12473398764181E-2</v>
      </c>
      <c r="CD1677">
        <v>1538</v>
      </c>
      <c r="CE1677">
        <v>0</v>
      </c>
      <c r="CF1677">
        <v>9.8131465794165269E-3</v>
      </c>
      <c r="CG1677">
        <v>0</v>
      </c>
      <c r="CH1677">
        <v>0</v>
      </c>
      <c r="CI1677">
        <v>41469.170053878093</v>
      </c>
    </row>
    <row r="1678" spans="77:87" x14ac:dyDescent="0.25">
      <c r="BY1678" t="s">
        <v>6188</v>
      </c>
      <c r="BZ1678" t="s">
        <v>6189</v>
      </c>
      <c r="CA1678" t="s">
        <v>778</v>
      </c>
      <c r="CB1678">
        <v>47338.5701877069</v>
      </c>
      <c r="CC1678">
        <v>1.60571553587242E-3</v>
      </c>
      <c r="CD1678">
        <v>1539</v>
      </c>
      <c r="CE1678">
        <v>22.534643613092101</v>
      </c>
      <c r="CF1678">
        <v>1.4009643250311849E-3</v>
      </c>
      <c r="CG1678">
        <v>0</v>
      </c>
      <c r="CH1678">
        <v>0</v>
      </c>
      <c r="CI1678">
        <v>41302.239748791661</v>
      </c>
    </row>
    <row r="1679" spans="77:87" x14ac:dyDescent="0.25">
      <c r="BY1679" t="s">
        <v>4820</v>
      </c>
      <c r="BZ1679" t="s">
        <v>2620</v>
      </c>
      <c r="CA1679" t="s">
        <v>2621</v>
      </c>
      <c r="CB1679">
        <v>47560.817721499603</v>
      </c>
      <c r="CC1679">
        <v>2.1590622543814701E-5</v>
      </c>
      <c r="CD1679">
        <v>1540</v>
      </c>
      <c r="CE1679">
        <v>-7.83107672332509</v>
      </c>
      <c r="CF1679">
        <v>1.8837515900762722E-5</v>
      </c>
      <c r="CG1679">
        <v>148981.93966187499</v>
      </c>
      <c r="CH1679">
        <v>129984.65660783072</v>
      </c>
      <c r="CI1679">
        <v>41496.147610560321</v>
      </c>
    </row>
    <row r="1680" spans="77:87" x14ac:dyDescent="0.25">
      <c r="BY1680" t="s">
        <v>1373</v>
      </c>
      <c r="BZ1680" t="s">
        <v>1373</v>
      </c>
      <c r="CA1680" t="s">
        <v>4609</v>
      </c>
      <c r="CB1680">
        <v>47179.953837359702</v>
      </c>
      <c r="CC1680">
        <v>5.2422170930399603E-4</v>
      </c>
      <c r="CD1680">
        <v>1541</v>
      </c>
      <c r="CE1680">
        <v>2.1707908721747802</v>
      </c>
      <c r="CF1680">
        <v>4.5737610226380648E-4</v>
      </c>
      <c r="CG1680">
        <v>646.81351254916797</v>
      </c>
      <c r="CH1680">
        <v>564.33573430997365</v>
      </c>
      <c r="CI1680">
        <v>41163.84920374264</v>
      </c>
    </row>
    <row r="1681" spans="77:87" x14ac:dyDescent="0.25">
      <c r="BY1681" t="s">
        <v>9763</v>
      </c>
      <c r="BZ1681" t="s">
        <v>9764</v>
      </c>
      <c r="CA1681" t="s">
        <v>9765</v>
      </c>
      <c r="CB1681">
        <v>47164.010980146602</v>
      </c>
      <c r="CC1681">
        <v>0.123085115798501</v>
      </c>
      <c r="CD1681">
        <v>1542</v>
      </c>
      <c r="CE1681">
        <v>17.736406554720901</v>
      </c>
      <c r="CF1681">
        <v>0.10739004034257099</v>
      </c>
      <c r="CG1681">
        <v>9681.6801140193202</v>
      </c>
      <c r="CH1681">
        <v>8447.1303559602638</v>
      </c>
      <c r="CI1681">
        <v>41149.939284024207</v>
      </c>
    </row>
    <row r="1682" spans="77:87" x14ac:dyDescent="0.25">
      <c r="BY1682" t="s">
        <v>6963</v>
      </c>
      <c r="BZ1682" t="s">
        <v>3421</v>
      </c>
      <c r="CA1682" t="s">
        <v>3422</v>
      </c>
      <c r="CB1682">
        <v>46982.861625187899</v>
      </c>
      <c r="CC1682">
        <v>1.0712060278155301E-5</v>
      </c>
      <c r="CD1682">
        <v>1543</v>
      </c>
      <c r="CE1682">
        <v>-1.35133393820118</v>
      </c>
      <c r="CF1682">
        <v>9.34612262384661E-6</v>
      </c>
      <c r="CG1682">
        <v>8.6316853448362991</v>
      </c>
      <c r="CH1682">
        <v>7.5310246197748469</v>
      </c>
      <c r="CI1682">
        <v>40991.889007913713</v>
      </c>
    </row>
    <row r="1683" spans="77:87" x14ac:dyDescent="0.25">
      <c r="BY1683" t="s">
        <v>4469</v>
      </c>
      <c r="BZ1683" t="s">
        <v>4470</v>
      </c>
      <c r="CA1683" t="s">
        <v>4471</v>
      </c>
      <c r="CB1683">
        <v>46668.883886242198</v>
      </c>
      <c r="CC1683">
        <v>1.43903371758219E-2</v>
      </c>
      <c r="CD1683">
        <v>1544</v>
      </c>
      <c r="CE1683">
        <v>-0.52147256920613405</v>
      </c>
      <c r="CF1683">
        <v>1.2555367721184152E-2</v>
      </c>
      <c r="CG1683">
        <v>16.029410483861501</v>
      </c>
      <c r="CH1683">
        <v>13.985436235422393</v>
      </c>
      <c r="CI1683">
        <v>40717.947826371928</v>
      </c>
    </row>
    <row r="1684" spans="77:87" x14ac:dyDescent="0.25">
      <c r="BY1684" t="s">
        <v>5012</v>
      </c>
      <c r="BZ1684" t="s">
        <v>5013</v>
      </c>
      <c r="CA1684" t="s">
        <v>5014</v>
      </c>
      <c r="CB1684">
        <v>46585.036448895102</v>
      </c>
      <c r="CC1684">
        <v>3.1428373349995001E-4</v>
      </c>
      <c r="CD1684">
        <v>1545</v>
      </c>
      <c r="CE1684">
        <v>-5.0866232238526301</v>
      </c>
      <c r="CF1684">
        <v>2.7420815750643754E-4</v>
      </c>
      <c r="CG1684">
        <v>76681.960827161907</v>
      </c>
      <c r="CH1684">
        <v>66903.937274247219</v>
      </c>
      <c r="CI1684">
        <v>40644.792111150709</v>
      </c>
    </row>
    <row r="1685" spans="77:87" x14ac:dyDescent="0.25">
      <c r="BY1685" t="s">
        <v>4656</v>
      </c>
      <c r="BZ1685" t="s">
        <v>4657</v>
      </c>
      <c r="CA1685" t="s">
        <v>3396</v>
      </c>
      <c r="CB1685">
        <v>46350.474736558303</v>
      </c>
      <c r="CC1685">
        <v>8.6910219862318904E-4</v>
      </c>
      <c r="CD1685">
        <v>1546</v>
      </c>
      <c r="CE1685">
        <v>-9.9135047243757395</v>
      </c>
      <c r="CF1685">
        <v>7.5827950086795209E-4</v>
      </c>
      <c r="CG1685">
        <v>111.940920834888</v>
      </c>
      <c r="CH1685">
        <v>97.66688625554815</v>
      </c>
      <c r="CI1685">
        <v>40440.140301000829</v>
      </c>
    </row>
    <row r="1686" spans="77:87" x14ac:dyDescent="0.25">
      <c r="BY1686" t="s">
        <v>6285</v>
      </c>
      <c r="BZ1686" t="s">
        <v>6286</v>
      </c>
      <c r="CA1686" t="s">
        <v>6287</v>
      </c>
      <c r="CB1686">
        <v>45516.173999594503</v>
      </c>
      <c r="CC1686">
        <v>6.5023105713706395E-7</v>
      </c>
      <c r="CD1686">
        <v>1547</v>
      </c>
      <c r="CE1686">
        <v>2.7588051895596002</v>
      </c>
      <c r="CF1686">
        <v>5.6731749411728864E-7</v>
      </c>
      <c r="CG1686">
        <v>349.80260965164399</v>
      </c>
      <c r="CH1686">
        <v>305.19787968452442</v>
      </c>
      <c r="CI1686">
        <v>39712.224588210229</v>
      </c>
    </row>
    <row r="1687" spans="77:87" x14ac:dyDescent="0.25">
      <c r="BY1687" t="s">
        <v>9766</v>
      </c>
      <c r="BZ1687" t="s">
        <v>9766</v>
      </c>
      <c r="CA1687" t="s">
        <v>9767</v>
      </c>
      <c r="CB1687">
        <v>45469.936780665099</v>
      </c>
      <c r="CC1687">
        <v>2.12879522499002E-2</v>
      </c>
      <c r="CD1687">
        <v>1548</v>
      </c>
      <c r="CE1687">
        <v>-0.471139517440196</v>
      </c>
      <c r="CF1687">
        <v>1.8573440306706435E-2</v>
      </c>
      <c r="CG1687">
        <v>156.539152715688</v>
      </c>
      <c r="CH1687">
        <v>136.57821919629984</v>
      </c>
      <c r="CI1687">
        <v>39671.883262015392</v>
      </c>
    </row>
    <row r="1688" spans="77:87" x14ac:dyDescent="0.25">
      <c r="BY1688" t="s">
        <v>5648</v>
      </c>
      <c r="BZ1688" t="s">
        <v>5649</v>
      </c>
      <c r="CA1688" t="s">
        <v>5650</v>
      </c>
      <c r="CB1688">
        <v>45469.180278654101</v>
      </c>
      <c r="CC1688">
        <v>7.6122798103985204E-3</v>
      </c>
      <c r="CD1688">
        <v>1549</v>
      </c>
      <c r="CE1688">
        <v>5.7489650866146604</v>
      </c>
      <c r="CF1688">
        <v>6.6416075626553666E-3</v>
      </c>
      <c r="CG1688">
        <v>25.078916529869399</v>
      </c>
      <c r="CH1688">
        <v>21.881003567479645</v>
      </c>
      <c r="CI1688">
        <v>39671.223224601825</v>
      </c>
    </row>
    <row r="1689" spans="77:87" x14ac:dyDescent="0.25">
      <c r="BY1689" t="s">
        <v>5848</v>
      </c>
      <c r="BZ1689" t="s">
        <v>5849</v>
      </c>
      <c r="CA1689" t="s">
        <v>5850</v>
      </c>
      <c r="CB1689">
        <v>45217.746737873298</v>
      </c>
      <c r="CC1689">
        <v>3.02058043618096E-3</v>
      </c>
      <c r="CD1689">
        <v>1550</v>
      </c>
      <c r="CE1689">
        <v>2.8497688746229701</v>
      </c>
      <c r="CF1689">
        <v>2.6354141424417823E-3</v>
      </c>
      <c r="CG1689">
        <v>181.36289878135199</v>
      </c>
      <c r="CH1689">
        <v>158.23659010614674</v>
      </c>
      <c r="CI1689">
        <v>39451.850980340139</v>
      </c>
    </row>
    <row r="1690" spans="77:87" x14ac:dyDescent="0.25">
      <c r="BY1690" t="s">
        <v>5134</v>
      </c>
      <c r="BZ1690" t="s">
        <v>5135</v>
      </c>
      <c r="CA1690" t="s">
        <v>5136</v>
      </c>
      <c r="CB1690">
        <v>45242.262360039997</v>
      </c>
      <c r="CC1690">
        <v>1.5468776022276099E-2</v>
      </c>
      <c r="CD1690">
        <v>1551</v>
      </c>
      <c r="CE1690">
        <v>-6.9247451005500098</v>
      </c>
      <c r="CF1690">
        <v>1.3496290516571592E-2</v>
      </c>
      <c r="CG1690">
        <v>185.59006853580701</v>
      </c>
      <c r="CH1690">
        <v>161.92473653653218</v>
      </c>
      <c r="CI1690">
        <v>39473.240517461876</v>
      </c>
    </row>
    <row r="1691" spans="77:87" x14ac:dyDescent="0.25">
      <c r="BY1691" t="s">
        <v>5433</v>
      </c>
      <c r="BZ1691" t="s">
        <v>2684</v>
      </c>
      <c r="CA1691" t="s">
        <v>2685</v>
      </c>
      <c r="CB1691">
        <v>45299.873641568702</v>
      </c>
      <c r="CC1691">
        <v>4.5677401936312497E-3</v>
      </c>
      <c r="CD1691">
        <v>1552</v>
      </c>
      <c r="CE1691">
        <v>42.257369407685999</v>
      </c>
      <c r="CF1691">
        <v>3.9852893705805562E-3</v>
      </c>
      <c r="CG1691">
        <v>443.066324432013</v>
      </c>
      <c r="CH1691">
        <v>386.56916513838951</v>
      </c>
      <c r="CI1691">
        <v>39523.505554037729</v>
      </c>
    </row>
    <row r="1692" spans="77:87" x14ac:dyDescent="0.25">
      <c r="BY1692" t="s">
        <v>5915</v>
      </c>
      <c r="BZ1692" t="s">
        <v>361</v>
      </c>
      <c r="CA1692" t="s">
        <v>362</v>
      </c>
      <c r="CB1692">
        <v>44964.738236758203</v>
      </c>
      <c r="CC1692">
        <v>1.03456951308284E-2</v>
      </c>
      <c r="CD1692">
        <v>1553</v>
      </c>
      <c r="CE1692">
        <v>0</v>
      </c>
      <c r="CF1692">
        <v>9.0264741619159525E-3</v>
      </c>
      <c r="CG1692">
        <v>0</v>
      </c>
      <c r="CH1692">
        <v>0</v>
      </c>
      <c r="CI1692">
        <v>39231.104605236236</v>
      </c>
    </row>
    <row r="1693" spans="77:87" x14ac:dyDescent="0.25">
      <c r="BY1693" t="s">
        <v>6719</v>
      </c>
      <c r="BZ1693" t="s">
        <v>6720</v>
      </c>
      <c r="CA1693" t="s">
        <v>6721</v>
      </c>
      <c r="CB1693">
        <v>44857.146007343297</v>
      </c>
      <c r="CC1693">
        <v>7.1905296019798097E-6</v>
      </c>
      <c r="CD1693">
        <v>1554</v>
      </c>
      <c r="CE1693">
        <v>-14.2986859405161</v>
      </c>
      <c r="CF1693">
        <v>6.2736364103129593E-6</v>
      </c>
      <c r="CG1693">
        <v>12711.2623722929</v>
      </c>
      <c r="CH1693">
        <v>11090.398462152349</v>
      </c>
      <c r="CI1693">
        <v>39137.231891362942</v>
      </c>
    </row>
    <row r="1694" spans="77:87" x14ac:dyDescent="0.25">
      <c r="BY1694" t="s">
        <v>5825</v>
      </c>
      <c r="BZ1694" t="s">
        <v>639</v>
      </c>
      <c r="CA1694" t="s">
        <v>640</v>
      </c>
      <c r="CB1694">
        <v>44304.209105640999</v>
      </c>
      <c r="CC1694">
        <v>3.4824264914650198E-4</v>
      </c>
      <c r="CD1694">
        <v>1555</v>
      </c>
      <c r="CE1694">
        <v>0.28519399716718102</v>
      </c>
      <c r="CF1694">
        <v>3.0383683598323509E-4</v>
      </c>
      <c r="CG1694">
        <v>69.061255289479107</v>
      </c>
      <c r="CH1694">
        <v>60.254978382496496</v>
      </c>
      <c r="CI1694">
        <v>38654.802185744309</v>
      </c>
    </row>
    <row r="1695" spans="77:87" x14ac:dyDescent="0.25">
      <c r="BY1695" t="s">
        <v>6254</v>
      </c>
      <c r="BZ1695" t="s">
        <v>6255</v>
      </c>
      <c r="CA1695" t="s">
        <v>6256</v>
      </c>
      <c r="CB1695">
        <v>44123.123023628199</v>
      </c>
      <c r="CC1695">
        <v>8.6898171351581198E-3</v>
      </c>
      <c r="CD1695">
        <v>1556</v>
      </c>
      <c r="CE1695">
        <v>223.794164364419</v>
      </c>
      <c r="CF1695">
        <v>7.5817437929855706E-3</v>
      </c>
      <c r="CG1695">
        <v>4.7536502046848703</v>
      </c>
      <c r="CH1695">
        <v>4.1474932524846855</v>
      </c>
      <c r="CI1695">
        <v>38496.80711439329</v>
      </c>
    </row>
    <row r="1696" spans="77:87" x14ac:dyDescent="0.25">
      <c r="BY1696" t="s">
        <v>639</v>
      </c>
      <c r="BZ1696" t="s">
        <v>4818</v>
      </c>
      <c r="CA1696" t="s">
        <v>4819</v>
      </c>
      <c r="CB1696">
        <v>44042.481636123499</v>
      </c>
      <c r="CC1696">
        <v>3.4618540291236102E-4</v>
      </c>
      <c r="CD1696">
        <v>1557</v>
      </c>
      <c r="CE1696">
        <v>-1.6634525332497201E-2</v>
      </c>
      <c r="CF1696">
        <v>3.0204191744539436E-4</v>
      </c>
      <c r="CG1696">
        <v>15.731841738707599</v>
      </c>
      <c r="CH1696">
        <v>13.725811671238045</v>
      </c>
      <c r="CI1696">
        <v>38426.448632774867</v>
      </c>
    </row>
    <row r="1697" spans="77:87" x14ac:dyDescent="0.25">
      <c r="BY1697" t="s">
        <v>4410</v>
      </c>
      <c r="BZ1697" t="s">
        <v>3302</v>
      </c>
      <c r="CA1697" t="s">
        <v>3303</v>
      </c>
      <c r="CB1697">
        <v>43426.975359954697</v>
      </c>
      <c r="CC1697">
        <v>3.1530618232784299E-4</v>
      </c>
      <c r="CD1697">
        <v>1558</v>
      </c>
      <c r="CE1697">
        <v>-0.938665668773212</v>
      </c>
      <c r="CF1697">
        <v>2.7510022979449053E-4</v>
      </c>
      <c r="CG1697">
        <v>7948.2382441202699</v>
      </c>
      <c r="CH1697">
        <v>6934.726592659521</v>
      </c>
      <c r="CI1697">
        <v>37889.42802390545</v>
      </c>
    </row>
    <row r="1698" spans="77:87" x14ac:dyDescent="0.25">
      <c r="BY1698" t="s">
        <v>5310</v>
      </c>
      <c r="BZ1698" t="s">
        <v>5311</v>
      </c>
      <c r="CA1698" t="s">
        <v>5312</v>
      </c>
      <c r="CB1698">
        <v>43354.546304436</v>
      </c>
      <c r="CC1698">
        <v>3.4580900720448601E-3</v>
      </c>
      <c r="CD1698">
        <v>1559</v>
      </c>
      <c r="CE1698">
        <v>42.455672135152803</v>
      </c>
      <c r="CF1698">
        <v>3.0171351745981335E-3</v>
      </c>
      <c r="CG1698">
        <v>1.85758431325228</v>
      </c>
      <c r="CH1698">
        <v>1.6207163071322295</v>
      </c>
      <c r="CI1698">
        <v>37826.234686972166</v>
      </c>
    </row>
    <row r="1699" spans="77:87" x14ac:dyDescent="0.25">
      <c r="BY1699" t="s">
        <v>4791</v>
      </c>
      <c r="BZ1699" t="s">
        <v>4792</v>
      </c>
      <c r="CA1699" t="s">
        <v>4793</v>
      </c>
      <c r="CB1699">
        <v>42661.0094892544</v>
      </c>
      <c r="CC1699">
        <v>6.9518537081264995E-5</v>
      </c>
      <c r="CD1699">
        <v>1560</v>
      </c>
      <c r="CE1699">
        <v>-32.744741863766698</v>
      </c>
      <c r="CF1699">
        <v>6.0653950343884598E-5</v>
      </c>
      <c r="CG1699">
        <v>8.9001573724152596</v>
      </c>
      <c r="CH1699">
        <v>7.7652627052291043</v>
      </c>
      <c r="CI1699">
        <v>37221.133525241632</v>
      </c>
    </row>
    <row r="1700" spans="77:87" x14ac:dyDescent="0.25">
      <c r="BY1700" t="s">
        <v>5810</v>
      </c>
      <c r="BZ1700" t="s">
        <v>2660</v>
      </c>
      <c r="CA1700" t="s">
        <v>2661</v>
      </c>
      <c r="CB1700">
        <v>42339.438518358103</v>
      </c>
      <c r="CC1700">
        <v>1.20962254521401E-2</v>
      </c>
      <c r="CD1700">
        <v>1561</v>
      </c>
      <c r="CE1700">
        <v>1.1999005308852</v>
      </c>
      <c r="CF1700">
        <v>1.0553787359835913E-2</v>
      </c>
      <c r="CG1700">
        <v>6931.31264886388</v>
      </c>
      <c r="CH1700">
        <v>6047.473247756654</v>
      </c>
      <c r="CI1700">
        <v>36940.567355128209</v>
      </c>
    </row>
    <row r="1701" spans="77:87" x14ac:dyDescent="0.25">
      <c r="BY1701" t="s">
        <v>6205</v>
      </c>
      <c r="BZ1701" t="s">
        <v>6205</v>
      </c>
      <c r="CA1701" t="s">
        <v>6206</v>
      </c>
      <c r="CB1701">
        <v>42199.141140590997</v>
      </c>
      <c r="CC1701">
        <v>6.0132037092317497E-3</v>
      </c>
      <c r="CD1701">
        <v>1562</v>
      </c>
      <c r="CE1701">
        <v>-0.80245657389472602</v>
      </c>
      <c r="CF1701">
        <v>5.2464360514527745E-3</v>
      </c>
      <c r="CG1701">
        <v>30.498621629195199</v>
      </c>
      <c r="CH1701">
        <v>26.609620390770015</v>
      </c>
      <c r="CI1701">
        <v>36818.159857189698</v>
      </c>
    </row>
    <row r="1702" spans="77:87" x14ac:dyDescent="0.25">
      <c r="BY1702" t="s">
        <v>9768</v>
      </c>
      <c r="BZ1702" t="s">
        <v>9769</v>
      </c>
      <c r="CA1702" t="s">
        <v>9770</v>
      </c>
      <c r="CB1702">
        <v>41291.907516920699</v>
      </c>
      <c r="CC1702">
        <v>3.4759268540632497E-5</v>
      </c>
      <c r="CD1702">
        <v>1563</v>
      </c>
      <c r="CE1702">
        <v>2.7303636489385301</v>
      </c>
      <c r="CF1702">
        <v>3.0326975171942299E-5</v>
      </c>
      <c r="CG1702">
        <v>13.382318388143499</v>
      </c>
      <c r="CH1702">
        <v>11.675885441197774</v>
      </c>
      <c r="CI1702">
        <v>36026.611221808089</v>
      </c>
    </row>
    <row r="1703" spans="77:87" x14ac:dyDescent="0.25">
      <c r="BY1703" t="s">
        <v>4145</v>
      </c>
      <c r="BZ1703" t="s">
        <v>4146</v>
      </c>
      <c r="CA1703" t="s">
        <v>4147</v>
      </c>
      <c r="CB1703">
        <v>41266.236856632699</v>
      </c>
      <c r="CC1703">
        <v>2.2926865936715799E-6</v>
      </c>
      <c r="CD1703">
        <v>1564</v>
      </c>
      <c r="CE1703">
        <v>-81.732637351171306</v>
      </c>
      <c r="CF1703">
        <v>2.0003369553661432E-6</v>
      </c>
      <c r="CG1703">
        <v>12.605836840405299</v>
      </c>
      <c r="CH1703">
        <v>10.998416161537863</v>
      </c>
      <c r="CI1703">
        <v>36004.213930096055</v>
      </c>
    </row>
    <row r="1704" spans="77:87" x14ac:dyDescent="0.25">
      <c r="BY1704" t="s">
        <v>5997</v>
      </c>
      <c r="BZ1704" t="s">
        <v>5998</v>
      </c>
      <c r="CA1704" t="s">
        <v>5999</v>
      </c>
      <c r="CB1704">
        <v>40680.468400892903</v>
      </c>
      <c r="CC1704">
        <v>4.1724910505192898E-4</v>
      </c>
      <c r="CD1704">
        <v>1565</v>
      </c>
      <c r="CE1704">
        <v>21.099482723187698</v>
      </c>
      <c r="CF1704">
        <v>3.6404400267033747E-4</v>
      </c>
      <c r="CG1704">
        <v>1.8378047372078701</v>
      </c>
      <c r="CH1704">
        <v>1.6034589039475464</v>
      </c>
      <c r="CI1704">
        <v>35493.139153221462</v>
      </c>
    </row>
    <row r="1705" spans="77:87" x14ac:dyDescent="0.25">
      <c r="BY1705" t="s">
        <v>6675</v>
      </c>
      <c r="BZ1705" t="s">
        <v>1230</v>
      </c>
      <c r="CA1705" t="s">
        <v>1231</v>
      </c>
      <c r="CB1705">
        <v>40612.989210816697</v>
      </c>
      <c r="CC1705">
        <v>4.8670801501953502E-4</v>
      </c>
      <c r="CD1705">
        <v>1566</v>
      </c>
      <c r="CE1705">
        <v>28.4170494587832</v>
      </c>
      <c r="CF1705">
        <v>4.2464592919233421E-4</v>
      </c>
      <c r="CG1705">
        <v>12.577827485633501</v>
      </c>
      <c r="CH1705">
        <v>10.973978391630435</v>
      </c>
      <c r="CI1705">
        <v>35434.264504588631</v>
      </c>
    </row>
    <row r="1706" spans="77:87" x14ac:dyDescent="0.25">
      <c r="BY1706" t="s">
        <v>5838</v>
      </c>
      <c r="BZ1706" t="s">
        <v>5839</v>
      </c>
      <c r="CA1706" t="s">
        <v>5840</v>
      </c>
      <c r="CB1706">
        <v>40563.759620166296</v>
      </c>
      <c r="CC1706">
        <v>3.3004078787716701E-6</v>
      </c>
      <c r="CD1706">
        <v>1567</v>
      </c>
      <c r="CE1706">
        <v>1.4668101081091101</v>
      </c>
      <c r="CF1706">
        <v>2.8795596685179807E-6</v>
      </c>
      <c r="CG1706">
        <v>10267.7623303826</v>
      </c>
      <c r="CH1706">
        <v>8958.4788845861985</v>
      </c>
      <c r="CI1706">
        <v>35391.312375960428</v>
      </c>
    </row>
    <row r="1707" spans="77:87" x14ac:dyDescent="0.25">
      <c r="BY1707" t="s">
        <v>4115</v>
      </c>
      <c r="BZ1707" t="s">
        <v>5641</v>
      </c>
      <c r="CA1707" t="s">
        <v>3406</v>
      </c>
      <c r="CB1707">
        <v>40489.9109923742</v>
      </c>
      <c r="CC1707">
        <v>3.4070759575987901E-3</v>
      </c>
      <c r="CD1707">
        <v>1568</v>
      </c>
      <c r="CE1707">
        <v>1.33018351568659</v>
      </c>
      <c r="CF1707">
        <v>2.9726260739415394E-3</v>
      </c>
      <c r="CG1707">
        <v>10150.753295443999</v>
      </c>
      <c r="CH1707">
        <v>8856.3901397287573</v>
      </c>
      <c r="CI1707">
        <v>35326.880482092616</v>
      </c>
    </row>
    <row r="1708" spans="77:87" x14ac:dyDescent="0.25">
      <c r="BY1708" t="s">
        <v>6816</v>
      </c>
      <c r="BZ1708" t="s">
        <v>6817</v>
      </c>
      <c r="CA1708" t="s">
        <v>6818</v>
      </c>
      <c r="CB1708">
        <v>40460.295536489299</v>
      </c>
      <c r="CC1708">
        <v>1.7032041584909899E-3</v>
      </c>
      <c r="CD1708">
        <v>1569</v>
      </c>
      <c r="CE1708">
        <v>3.0736142297295799</v>
      </c>
      <c r="CF1708">
        <v>1.4860217834251706E-3</v>
      </c>
      <c r="CG1708">
        <v>3.5395396974154498</v>
      </c>
      <c r="CH1708">
        <v>3.0881988324392182</v>
      </c>
      <c r="CI1708">
        <v>35301.04141144942</v>
      </c>
    </row>
    <row r="1709" spans="77:87" x14ac:dyDescent="0.25">
      <c r="BY1709" t="s">
        <v>6487</v>
      </c>
      <c r="BZ1709" t="s">
        <v>6488</v>
      </c>
      <c r="CA1709" t="s">
        <v>6489</v>
      </c>
      <c r="CB1709">
        <v>40348.855764874701</v>
      </c>
      <c r="CC1709">
        <v>0.38531154665273898</v>
      </c>
      <c r="CD1709">
        <v>1570</v>
      </c>
      <c r="CE1709">
        <v>0.56394418274590397</v>
      </c>
      <c r="CF1709">
        <v>0.33617893009286176</v>
      </c>
      <c r="CG1709">
        <v>0</v>
      </c>
      <c r="CH1709">
        <v>0</v>
      </c>
      <c r="CI1709">
        <v>35203.811770872482</v>
      </c>
    </row>
    <row r="1710" spans="77:87" x14ac:dyDescent="0.25">
      <c r="BY1710" t="s">
        <v>5917</v>
      </c>
      <c r="BZ1710" t="s">
        <v>5918</v>
      </c>
      <c r="CA1710" t="s">
        <v>5919</v>
      </c>
      <c r="CB1710">
        <v>40094.681248266003</v>
      </c>
      <c r="CC1710">
        <v>5.8187327035541005E-4</v>
      </c>
      <c r="CD1710">
        <v>1571</v>
      </c>
      <c r="CE1710">
        <v>0</v>
      </c>
      <c r="CF1710">
        <v>5.0767628215931055E-4</v>
      </c>
      <c r="CG1710">
        <v>0</v>
      </c>
      <c r="CH1710">
        <v>0</v>
      </c>
      <c r="CI1710">
        <v>34982.048063574628</v>
      </c>
    </row>
    <row r="1711" spans="77:87" x14ac:dyDescent="0.25">
      <c r="BY1711" t="s">
        <v>6779</v>
      </c>
      <c r="BZ1711" t="s">
        <v>6780</v>
      </c>
      <c r="CA1711" t="s">
        <v>6781</v>
      </c>
      <c r="CB1711">
        <v>40038.538846487703</v>
      </c>
      <c r="CC1711">
        <v>5.2558243585484703E-5</v>
      </c>
      <c r="CD1711">
        <v>1572</v>
      </c>
      <c r="CE1711">
        <v>-7.87702064842319E-2</v>
      </c>
      <c r="CF1711">
        <v>4.5856331712925231E-5</v>
      </c>
      <c r="CG1711">
        <v>0</v>
      </c>
      <c r="CH1711">
        <v>0</v>
      </c>
      <c r="CI1711">
        <v>34933.06460401669</v>
      </c>
    </row>
    <row r="1712" spans="77:87" x14ac:dyDescent="0.25">
      <c r="BY1712" t="s">
        <v>4458</v>
      </c>
      <c r="BZ1712" t="s">
        <v>2750</v>
      </c>
      <c r="CA1712" t="s">
        <v>2751</v>
      </c>
      <c r="CB1712">
        <v>39848.649314202201</v>
      </c>
      <c r="CC1712">
        <v>6.92364443932358E-4</v>
      </c>
      <c r="CD1712">
        <v>1573</v>
      </c>
      <c r="CE1712">
        <v>54.486977459782103</v>
      </c>
      <c r="CF1712">
        <v>6.0407828422876756E-4</v>
      </c>
      <c r="CG1712">
        <v>0</v>
      </c>
      <c r="CH1712">
        <v>0</v>
      </c>
      <c r="CI1712">
        <v>34767.388645551036</v>
      </c>
    </row>
    <row r="1713" spans="77:87" x14ac:dyDescent="0.25">
      <c r="BY1713" t="s">
        <v>6749</v>
      </c>
      <c r="BZ1713" t="s">
        <v>6750</v>
      </c>
      <c r="CA1713" t="s">
        <v>6751</v>
      </c>
      <c r="CB1713">
        <v>39712.376561385201</v>
      </c>
      <c r="CC1713">
        <v>1.06786999605751E-2</v>
      </c>
      <c r="CD1713">
        <v>1574</v>
      </c>
      <c r="CE1713">
        <v>261.25533128530799</v>
      </c>
      <c r="CF1713">
        <v>9.3170162138023309E-3</v>
      </c>
      <c r="CG1713">
        <v>68.366252456136607</v>
      </c>
      <c r="CH1713">
        <v>59.648598140444832</v>
      </c>
      <c r="CI1713">
        <v>34648.492576536744</v>
      </c>
    </row>
    <row r="1714" spans="77:87" x14ac:dyDescent="0.25">
      <c r="BY1714" t="s">
        <v>6810</v>
      </c>
      <c r="BZ1714" t="s">
        <v>6811</v>
      </c>
      <c r="CA1714" t="s">
        <v>6812</v>
      </c>
      <c r="CB1714">
        <v>39462.310440130699</v>
      </c>
      <c r="CC1714">
        <v>3.1195501831004499E-4</v>
      </c>
      <c r="CD1714">
        <v>1575</v>
      </c>
      <c r="CE1714">
        <v>-24.584044128773101</v>
      </c>
      <c r="CF1714">
        <v>2.7217638610525807E-4</v>
      </c>
      <c r="CG1714">
        <v>207.85232339321001</v>
      </c>
      <c r="CH1714">
        <v>181.34824222804832</v>
      </c>
      <c r="CI1714">
        <v>34430.313386667891</v>
      </c>
    </row>
    <row r="1715" spans="77:87" x14ac:dyDescent="0.25">
      <c r="BY1715" t="s">
        <v>5206</v>
      </c>
      <c r="BZ1715" t="s">
        <v>5207</v>
      </c>
      <c r="CA1715" t="s">
        <v>5208</v>
      </c>
      <c r="CB1715">
        <v>39269.119312509501</v>
      </c>
      <c r="CC1715">
        <v>3.4758402943536097E-5</v>
      </c>
      <c r="CD1715">
        <v>1576</v>
      </c>
      <c r="CE1715">
        <v>0.91773204043079704</v>
      </c>
      <c r="CF1715">
        <v>3.0326219950594051E-5</v>
      </c>
      <c r="CG1715">
        <v>199.87548497137499</v>
      </c>
      <c r="CH1715">
        <v>174.38856238073515</v>
      </c>
      <c r="CI1715">
        <v>34261.756832494182</v>
      </c>
    </row>
    <row r="1716" spans="77:87" x14ac:dyDescent="0.25">
      <c r="BY1716" t="s">
        <v>6079</v>
      </c>
      <c r="BZ1716" t="s">
        <v>6080</v>
      </c>
      <c r="CA1716" t="s">
        <v>6081</v>
      </c>
      <c r="CB1716">
        <v>39181.347101190899</v>
      </c>
      <c r="CC1716">
        <v>4.87378377047444E-4</v>
      </c>
      <c r="CD1716">
        <v>1577</v>
      </c>
      <c r="CE1716">
        <v>17.802508563520099</v>
      </c>
      <c r="CF1716">
        <v>4.2523081067661646E-4</v>
      </c>
      <c r="CG1716">
        <v>13627.897144648099</v>
      </c>
      <c r="CH1716">
        <v>11890.149468145448</v>
      </c>
      <c r="CI1716">
        <v>34185.17680692966</v>
      </c>
    </row>
    <row r="1717" spans="77:87" x14ac:dyDescent="0.25">
      <c r="BY1717" t="s">
        <v>3547</v>
      </c>
      <c r="BZ1717" t="s">
        <v>3547</v>
      </c>
      <c r="CA1717" t="s">
        <v>3548</v>
      </c>
      <c r="CB1717">
        <v>39167.353889312799</v>
      </c>
      <c r="CC1717">
        <v>1.1474189938155499E-3</v>
      </c>
      <c r="CD1717">
        <v>1578</v>
      </c>
      <c r="CE1717">
        <v>-7.4947442563980102</v>
      </c>
      <c r="CF1717">
        <v>1.0011070082381543E-3</v>
      </c>
      <c r="CG1717">
        <v>2.1607240792666298</v>
      </c>
      <c r="CH1717">
        <v>1.8852015090230256</v>
      </c>
      <c r="CI1717">
        <v>34172.967925470984</v>
      </c>
    </row>
    <row r="1718" spans="77:87" x14ac:dyDescent="0.25">
      <c r="BY1718" t="s">
        <v>9771</v>
      </c>
      <c r="BZ1718" t="s">
        <v>9772</v>
      </c>
      <c r="CA1718" t="s">
        <v>9773</v>
      </c>
      <c r="CB1718">
        <v>39158.187336332099</v>
      </c>
      <c r="CC1718">
        <v>9.31856334615974E-3</v>
      </c>
      <c r="CD1718">
        <v>1579</v>
      </c>
      <c r="CE1718">
        <v>0.54108231045323896</v>
      </c>
      <c r="CF1718">
        <v>8.1303160596375313E-3</v>
      </c>
      <c r="CG1718">
        <v>125.001988184645</v>
      </c>
      <c r="CH1718">
        <v>109.06248466326824</v>
      </c>
      <c r="CI1718">
        <v>34164.970236327063</v>
      </c>
    </row>
    <row r="1719" spans="77:87" x14ac:dyDescent="0.25">
      <c r="BY1719" t="s">
        <v>5089</v>
      </c>
      <c r="BZ1719" t="s">
        <v>3520</v>
      </c>
      <c r="CA1719" t="s">
        <v>3521</v>
      </c>
      <c r="CB1719">
        <v>38757.658556443799</v>
      </c>
      <c r="CC1719">
        <v>3.4417209633524301E-3</v>
      </c>
      <c r="CD1719">
        <v>1580</v>
      </c>
      <c r="CE1719">
        <v>1.80322734948492</v>
      </c>
      <c r="CF1719">
        <v>3.0028533564315099E-3</v>
      </c>
      <c r="CG1719">
        <v>20.699830938214301</v>
      </c>
      <c r="CH1719">
        <v>18.060312695958853</v>
      </c>
      <c r="CI1719">
        <v>33815.514483277439</v>
      </c>
    </row>
    <row r="1720" spans="77:87" x14ac:dyDescent="0.25">
      <c r="BY1720" t="s">
        <v>4724</v>
      </c>
      <c r="BZ1720" t="s">
        <v>4725</v>
      </c>
      <c r="CA1720" t="s">
        <v>4726</v>
      </c>
      <c r="CB1720">
        <v>38699.8062971853</v>
      </c>
      <c r="CC1720">
        <v>1.73031679371517E-4</v>
      </c>
      <c r="CD1720">
        <v>1581</v>
      </c>
      <c r="CE1720">
        <v>0.41268004335560698</v>
      </c>
      <c r="CF1720">
        <v>1.5096771780813745E-4</v>
      </c>
      <c r="CG1720">
        <v>0</v>
      </c>
      <c r="CH1720">
        <v>0</v>
      </c>
      <c r="CI1720">
        <v>33765.03919700603</v>
      </c>
    </row>
    <row r="1721" spans="77:87" x14ac:dyDescent="0.25">
      <c r="BY1721" t="s">
        <v>6033</v>
      </c>
      <c r="BZ1721" t="s">
        <v>635</v>
      </c>
      <c r="CA1721" t="s">
        <v>636</v>
      </c>
      <c r="CB1721">
        <v>38666.3439201371</v>
      </c>
      <c r="CC1721">
        <v>6.9518537081264997E-4</v>
      </c>
      <c r="CD1721">
        <v>1582</v>
      </c>
      <c r="CE1721">
        <v>0.96593477524084703</v>
      </c>
      <c r="CF1721">
        <v>6.0653950343884607E-4</v>
      </c>
      <c r="CG1721">
        <v>4.5425367120717102</v>
      </c>
      <c r="CH1721">
        <v>3.9632996857686003</v>
      </c>
      <c r="CI1721">
        <v>33735.843741504752</v>
      </c>
    </row>
    <row r="1722" spans="77:87" x14ac:dyDescent="0.25">
      <c r="BY1722" t="s">
        <v>6271</v>
      </c>
      <c r="BZ1722" t="s">
        <v>6272</v>
      </c>
      <c r="CA1722" t="s">
        <v>6273</v>
      </c>
      <c r="CB1722">
        <v>38574.591518050504</v>
      </c>
      <c r="CC1722">
        <v>5.2001509383836804E-3</v>
      </c>
      <c r="CD1722">
        <v>1583</v>
      </c>
      <c r="CE1722">
        <v>0</v>
      </c>
      <c r="CF1722">
        <v>4.5370588916266259E-3</v>
      </c>
      <c r="CG1722">
        <v>0</v>
      </c>
      <c r="CH1722">
        <v>0</v>
      </c>
      <c r="CI1722">
        <v>33655.791055217829</v>
      </c>
    </row>
    <row r="1723" spans="77:87" x14ac:dyDescent="0.25">
      <c r="BY1723" t="s">
        <v>5600</v>
      </c>
      <c r="BZ1723" t="s">
        <v>5601</v>
      </c>
      <c r="CA1723" t="s">
        <v>5602</v>
      </c>
      <c r="CB1723">
        <v>38549.125670882197</v>
      </c>
      <c r="CC1723">
        <v>2.00033178622039E-6</v>
      </c>
      <c r="CD1723">
        <v>1584</v>
      </c>
      <c r="CE1723">
        <v>0</v>
      </c>
      <c r="CF1723">
        <v>1.7452614788322841E-6</v>
      </c>
      <c r="CG1723">
        <v>0</v>
      </c>
      <c r="CH1723">
        <v>0</v>
      </c>
      <c r="CI1723">
        <v>33633.572460085343</v>
      </c>
    </row>
    <row r="1724" spans="77:87" x14ac:dyDescent="0.25">
      <c r="BY1724" t="s">
        <v>6149</v>
      </c>
      <c r="BZ1724" t="s">
        <v>3549</v>
      </c>
      <c r="CA1724" t="s">
        <v>3550</v>
      </c>
      <c r="CB1724">
        <v>27356.765947767399</v>
      </c>
      <c r="CC1724">
        <v>5.4416630882290001E-7</v>
      </c>
      <c r="CD1724">
        <v>1585</v>
      </c>
      <c r="CE1724">
        <v>73.697872460493301</v>
      </c>
      <c r="CF1724">
        <v>4.7477748611965696E-7</v>
      </c>
      <c r="CG1724">
        <v>31.861273417541302</v>
      </c>
      <c r="CH1724">
        <v>27.798514998976955</v>
      </c>
      <c r="CI1724">
        <v>23868.395294703798</v>
      </c>
    </row>
    <row r="1725" spans="77:87" x14ac:dyDescent="0.25">
      <c r="BY1725" t="s">
        <v>4830</v>
      </c>
      <c r="BZ1725" t="s">
        <v>4831</v>
      </c>
      <c r="CA1725" t="s">
        <v>4832</v>
      </c>
      <c r="CB1725">
        <v>37790.1094837325</v>
      </c>
      <c r="CC1725">
        <v>8.8286343476581697E-3</v>
      </c>
      <c r="CD1725">
        <v>1586</v>
      </c>
      <c r="CE1725">
        <v>0.88037495544746502</v>
      </c>
      <c r="CF1725">
        <v>7.70285986745089E-3</v>
      </c>
      <c r="CG1725">
        <v>6.9783445146008196</v>
      </c>
      <c r="CH1725">
        <v>6.0885078921660138</v>
      </c>
      <c r="CI1725">
        <v>32971.341463023848</v>
      </c>
    </row>
    <row r="1726" spans="77:87" x14ac:dyDescent="0.25">
      <c r="BY1726" t="s">
        <v>5747</v>
      </c>
      <c r="BZ1726" t="s">
        <v>3066</v>
      </c>
      <c r="CA1726" t="s">
        <v>3067</v>
      </c>
      <c r="CB1726">
        <v>37588.693029284303</v>
      </c>
      <c r="CC1726">
        <v>2.3181411617468799E-3</v>
      </c>
      <c r="CD1726">
        <v>1587</v>
      </c>
      <c r="CE1726">
        <v>-14.180763024165399</v>
      </c>
      <c r="CF1726">
        <v>2.0225457096478892E-3</v>
      </c>
      <c r="CG1726">
        <v>258.87629373736598</v>
      </c>
      <c r="CH1726">
        <v>225.8659420177396</v>
      </c>
      <c r="CI1726">
        <v>32795.608426348161</v>
      </c>
    </row>
    <row r="1727" spans="77:87" x14ac:dyDescent="0.25">
      <c r="BY1727" t="s">
        <v>5091</v>
      </c>
      <c r="BZ1727" t="s">
        <v>689</v>
      </c>
      <c r="CA1727" t="s">
        <v>5092</v>
      </c>
      <c r="CB1727">
        <v>37581.6540010381</v>
      </c>
      <c r="CC1727">
        <v>7.9910854129335192E-3</v>
      </c>
      <c r="CD1727">
        <v>1588</v>
      </c>
      <c r="CE1727">
        <v>0</v>
      </c>
      <c r="CF1727">
        <v>6.9721101475887174E-3</v>
      </c>
      <c r="CG1727">
        <v>0</v>
      </c>
      <c r="CH1727">
        <v>0</v>
      </c>
      <c r="CI1727">
        <v>32789.466972749746</v>
      </c>
    </row>
    <row r="1728" spans="77:87" x14ac:dyDescent="0.25">
      <c r="BY1728" t="s">
        <v>9774</v>
      </c>
      <c r="BZ1728" t="s">
        <v>9774</v>
      </c>
      <c r="CA1728" t="s">
        <v>9775</v>
      </c>
      <c r="CB1728">
        <v>37318.536850570599</v>
      </c>
      <c r="CC1728">
        <v>2.4878195293870597E-4</v>
      </c>
      <c r="CD1728">
        <v>1589</v>
      </c>
      <c r="CE1728">
        <v>28.8753289292993</v>
      </c>
      <c r="CF1728">
        <v>2.1705877099167993E-4</v>
      </c>
      <c r="CG1728">
        <v>36728.852636361902</v>
      </c>
      <c r="CH1728">
        <v>32045.409721288866</v>
      </c>
      <c r="CI1728">
        <v>32559.900942606957</v>
      </c>
    </row>
    <row r="1729" spans="77:87" x14ac:dyDescent="0.25">
      <c r="BY1729" t="s">
        <v>6068</v>
      </c>
      <c r="BZ1729" t="s">
        <v>3536</v>
      </c>
      <c r="CA1729" t="s">
        <v>3536</v>
      </c>
      <c r="CB1729">
        <v>42110.9928849727</v>
      </c>
      <c r="CC1729">
        <v>6.6040965592718598E-4</v>
      </c>
      <c r="CD1729">
        <v>1590</v>
      </c>
      <c r="CE1729">
        <v>1.23489215901413</v>
      </c>
      <c r="CF1729">
        <v>5.7619817906128705E-4</v>
      </c>
      <c r="CG1729">
        <v>10.155345111577301</v>
      </c>
      <c r="CH1729">
        <v>8.8603964350196378</v>
      </c>
      <c r="CI1729">
        <v>36741.251738238308</v>
      </c>
    </row>
    <row r="1730" spans="77:87" x14ac:dyDescent="0.25">
      <c r="BY1730" t="s">
        <v>6513</v>
      </c>
      <c r="BZ1730" t="s">
        <v>3349</v>
      </c>
      <c r="CA1730" t="s">
        <v>3350</v>
      </c>
      <c r="CB1730">
        <v>36795.9758720791</v>
      </c>
      <c r="CC1730">
        <v>2.4331487978442799E-4</v>
      </c>
      <c r="CD1730">
        <v>1591</v>
      </c>
      <c r="CE1730">
        <v>7.0734667318242304</v>
      </c>
      <c r="CF1730">
        <v>2.1228882620359654E-4</v>
      </c>
      <c r="CG1730">
        <v>815.02543380239604</v>
      </c>
      <c r="CH1730">
        <v>711.09828063651764</v>
      </c>
      <c r="CI1730">
        <v>32103.973804726822</v>
      </c>
    </row>
    <row r="1731" spans="77:87" x14ac:dyDescent="0.25">
      <c r="BY1731" t="s">
        <v>6249</v>
      </c>
      <c r="BZ1731" t="s">
        <v>3570</v>
      </c>
      <c r="CA1731" t="s">
        <v>3571</v>
      </c>
      <c r="CB1731">
        <v>36687.014759232501</v>
      </c>
      <c r="CC1731">
        <v>1.7385136269932599E-4</v>
      </c>
      <c r="CD1731">
        <v>1592</v>
      </c>
      <c r="CE1731">
        <v>0.88208717129952496</v>
      </c>
      <c r="CF1731">
        <v>1.5168288003608422E-4</v>
      </c>
      <c r="CG1731">
        <v>4.4525072500924399</v>
      </c>
      <c r="CH1731">
        <v>3.8847502406041543</v>
      </c>
      <c r="CI1731">
        <v>32008.906759223744</v>
      </c>
    </row>
    <row r="1732" spans="77:87" x14ac:dyDescent="0.25">
      <c r="BY1732" t="s">
        <v>5698</v>
      </c>
      <c r="BZ1732" t="s">
        <v>3417</v>
      </c>
      <c r="CA1732" t="s">
        <v>3418</v>
      </c>
      <c r="CB1732">
        <v>36023.912134901097</v>
      </c>
      <c r="CC1732">
        <v>6.9518537081264995E-5</v>
      </c>
      <c r="CD1732">
        <v>1593</v>
      </c>
      <c r="CE1732">
        <v>-30.747135807406</v>
      </c>
      <c r="CF1732">
        <v>6.0653950343884598E-5</v>
      </c>
      <c r="CG1732">
        <v>28.684932652910199</v>
      </c>
      <c r="CH1732">
        <v>25.027202150607021</v>
      </c>
      <c r="CI1732">
        <v>31430.359002931335</v>
      </c>
    </row>
    <row r="1733" spans="77:87" x14ac:dyDescent="0.25">
      <c r="BY1733" t="s">
        <v>6107</v>
      </c>
      <c r="BZ1733" t="s">
        <v>6107</v>
      </c>
      <c r="CA1733" t="s">
        <v>6108</v>
      </c>
      <c r="CB1733">
        <v>35464.963594072498</v>
      </c>
      <c r="CC1733">
        <v>3.4759268540632497E-5</v>
      </c>
      <c r="CD1733">
        <v>1594</v>
      </c>
      <c r="CE1733">
        <v>0.88288720434988199</v>
      </c>
      <c r="CF1733">
        <v>3.0326975171942299E-5</v>
      </c>
      <c r="CG1733">
        <v>1.87700050119415E-3</v>
      </c>
      <c r="CH1733">
        <v>1.6376566592848799E-3</v>
      </c>
      <c r="CI1733">
        <v>30942.684226337951</v>
      </c>
    </row>
    <row r="1734" spans="77:87" x14ac:dyDescent="0.25">
      <c r="BY1734" t="s">
        <v>5295</v>
      </c>
      <c r="BZ1734" t="s">
        <v>3251</v>
      </c>
      <c r="CA1734" t="s">
        <v>3252</v>
      </c>
      <c r="CB1734">
        <v>35208.776721200898</v>
      </c>
      <c r="CC1734">
        <v>2.5023277019788999E-3</v>
      </c>
      <c r="CD1734">
        <v>1595</v>
      </c>
      <c r="CE1734">
        <v>1.0251691387000099</v>
      </c>
      <c r="CF1734">
        <v>2.1832458873887635E-3</v>
      </c>
      <c r="CG1734">
        <v>18233.462897902002</v>
      </c>
      <c r="CH1734">
        <v>15908.441109938934</v>
      </c>
      <c r="CI1734">
        <v>30719.164766373702</v>
      </c>
    </row>
    <row r="1735" spans="77:87" x14ac:dyDescent="0.25">
      <c r="BY1735" t="s">
        <v>5540</v>
      </c>
      <c r="BZ1735" t="s">
        <v>1108</v>
      </c>
      <c r="CA1735" t="s">
        <v>1109</v>
      </c>
      <c r="CB1735">
        <v>35340.129515084802</v>
      </c>
      <c r="CC1735">
        <v>4.8661764120950498E-3</v>
      </c>
      <c r="CD1735">
        <v>1596</v>
      </c>
      <c r="CE1735">
        <v>1.57980185949591</v>
      </c>
      <c r="CF1735">
        <v>4.2456707930831634E-3</v>
      </c>
      <c r="CG1735">
        <v>0.48661764120950501</v>
      </c>
      <c r="CH1735">
        <v>0.42456707930831639</v>
      </c>
      <c r="CI1735">
        <v>30833.768240098292</v>
      </c>
    </row>
    <row r="1736" spans="77:87" x14ac:dyDescent="0.25">
      <c r="BY1736" t="s">
        <v>5220</v>
      </c>
      <c r="BZ1736" t="s">
        <v>5221</v>
      </c>
      <c r="CA1736" t="s">
        <v>5222</v>
      </c>
      <c r="CB1736">
        <v>34799.400918480897</v>
      </c>
      <c r="CC1736">
        <v>2.7807414832505999E-3</v>
      </c>
      <c r="CD1736">
        <v>1597</v>
      </c>
      <c r="CE1736">
        <v>4.8522028256061702</v>
      </c>
      <c r="CF1736">
        <v>2.4261580137553843E-3</v>
      </c>
      <c r="CG1736">
        <v>14.4036551208233</v>
      </c>
      <c r="CH1736">
        <v>12.566987441746644</v>
      </c>
      <c r="CI1736">
        <v>30361.990109761737</v>
      </c>
    </row>
    <row r="1737" spans="77:87" x14ac:dyDescent="0.25">
      <c r="BY1737" t="s">
        <v>5708</v>
      </c>
      <c r="BZ1737" t="s">
        <v>1318</v>
      </c>
      <c r="CA1737" t="s">
        <v>1319</v>
      </c>
      <c r="CB1737">
        <v>34634.078271442399</v>
      </c>
      <c r="CC1737">
        <v>1.25079879438503E-3</v>
      </c>
      <c r="CD1737">
        <v>1598</v>
      </c>
      <c r="CE1737">
        <v>0</v>
      </c>
      <c r="CF1737">
        <v>1.0913044369178179E-3</v>
      </c>
      <c r="CG1737">
        <v>0</v>
      </c>
      <c r="CH1737">
        <v>0</v>
      </c>
      <c r="CI1737">
        <v>30217.748414737707</v>
      </c>
    </row>
    <row r="1738" spans="77:87" x14ac:dyDescent="0.25">
      <c r="BY1738" t="s">
        <v>6710</v>
      </c>
      <c r="BZ1738" t="s">
        <v>929</v>
      </c>
      <c r="CA1738" t="s">
        <v>930</v>
      </c>
      <c r="CB1738">
        <v>35057.228198578203</v>
      </c>
      <c r="CC1738">
        <v>3.07321346626621E-2</v>
      </c>
      <c r="CD1738">
        <v>1599</v>
      </c>
      <c r="CE1738">
        <v>-0.16258741016843201</v>
      </c>
      <c r="CF1738">
        <v>2.6813357243287417E-2</v>
      </c>
      <c r="CG1738">
        <v>120.259461296578</v>
      </c>
      <c r="CH1738">
        <v>104.92469634880619</v>
      </c>
      <c r="CI1738">
        <v>30586.940802064717</v>
      </c>
    </row>
    <row r="1739" spans="77:87" x14ac:dyDescent="0.25">
      <c r="BY1739" t="s">
        <v>9776</v>
      </c>
      <c r="BZ1739" t="s">
        <v>9777</v>
      </c>
      <c r="CA1739" t="s">
        <v>9778</v>
      </c>
      <c r="CB1739">
        <v>34054.400356956598</v>
      </c>
      <c r="CC1739">
        <v>6.4370623106101404E-3</v>
      </c>
      <c r="CD1739">
        <v>1600</v>
      </c>
      <c r="CE1739">
        <v>-5.0588648967769601</v>
      </c>
      <c r="CF1739">
        <v>5.6162467471350015E-3</v>
      </c>
      <c r="CG1739">
        <v>20304.0273620199</v>
      </c>
      <c r="CH1739">
        <v>17714.979616979304</v>
      </c>
      <c r="CI1739">
        <v>29711.987549839647</v>
      </c>
    </row>
    <row r="1740" spans="77:87" x14ac:dyDescent="0.25">
      <c r="BY1740" t="s">
        <v>3401</v>
      </c>
      <c r="BZ1740" t="s">
        <v>3401</v>
      </c>
      <c r="CA1740" t="s">
        <v>3400</v>
      </c>
      <c r="CB1740">
        <v>33934.781284762801</v>
      </c>
      <c r="CC1740">
        <v>7.9946317643454703E-4</v>
      </c>
      <c r="CD1740">
        <v>1601</v>
      </c>
      <c r="CE1740">
        <v>0.96593477524084603</v>
      </c>
      <c r="CF1740">
        <v>6.9752042895467254E-4</v>
      </c>
      <c r="CG1740">
        <v>44.680004529976301</v>
      </c>
      <c r="CH1740">
        <v>38.982678432340926</v>
      </c>
      <c r="CI1740">
        <v>29607.621584017572</v>
      </c>
    </row>
    <row r="1741" spans="77:87" x14ac:dyDescent="0.25">
      <c r="BY1741" t="s">
        <v>5683</v>
      </c>
      <c r="BZ1741" t="s">
        <v>3339</v>
      </c>
      <c r="CA1741" t="s">
        <v>3340</v>
      </c>
      <c r="CB1741">
        <v>33768.092567956002</v>
      </c>
      <c r="CC1741">
        <v>2.8567107252455501E-6</v>
      </c>
      <c r="CD1741">
        <v>1602</v>
      </c>
      <c r="CE1741">
        <v>17.2834227756139</v>
      </c>
      <c r="CF1741">
        <v>2.4924401138265904E-6</v>
      </c>
      <c r="CG1741">
        <v>7438.5164627680097</v>
      </c>
      <c r="CH1741">
        <v>6490.0014745346125</v>
      </c>
      <c r="CI1741">
        <v>29462.188012245675</v>
      </c>
    </row>
    <row r="1742" spans="77:87" x14ac:dyDescent="0.25">
      <c r="BY1742" t="s">
        <v>5908</v>
      </c>
      <c r="BZ1742" t="s">
        <v>2674</v>
      </c>
      <c r="CA1742" t="s">
        <v>2675</v>
      </c>
      <c r="CB1742">
        <v>33644.165816541099</v>
      </c>
      <c r="CC1742">
        <v>3.4759268540632497E-5</v>
      </c>
      <c r="CD1742">
        <v>1603</v>
      </c>
      <c r="CE1742">
        <v>-2.0967267466181098E-2</v>
      </c>
      <c r="CF1742">
        <v>3.0326975171942299E-5</v>
      </c>
      <c r="CG1742">
        <v>8.5652746759770402</v>
      </c>
      <c r="CH1742">
        <v>7.4730822409445077</v>
      </c>
      <c r="CI1742">
        <v>29354.063656610691</v>
      </c>
    </row>
    <row r="1743" spans="77:87" x14ac:dyDescent="0.25">
      <c r="BY1743" t="s">
        <v>6257</v>
      </c>
      <c r="BZ1743" t="s">
        <v>6258</v>
      </c>
      <c r="CA1743" t="s">
        <v>6259</v>
      </c>
      <c r="CB1743">
        <v>33337.184663158201</v>
      </c>
      <c r="CC1743">
        <v>1.9673745993998001E-2</v>
      </c>
      <c r="CD1743">
        <v>1604</v>
      </c>
      <c r="CE1743">
        <v>-4.8338097372299398</v>
      </c>
      <c r="CF1743">
        <v>1.7165067947319347E-2</v>
      </c>
      <c r="CG1743">
        <v>306.55907926407002</v>
      </c>
      <c r="CH1743">
        <v>267.46850483079152</v>
      </c>
      <c r="CI1743">
        <v>29086.226898020261</v>
      </c>
    </row>
    <row r="1744" spans="77:87" x14ac:dyDescent="0.25">
      <c r="BY1744" t="s">
        <v>9779</v>
      </c>
      <c r="BZ1744" t="s">
        <v>9780</v>
      </c>
      <c r="CA1744" t="s">
        <v>9781</v>
      </c>
      <c r="CB1744">
        <v>33259.491083924397</v>
      </c>
      <c r="CC1744">
        <v>1.9227562249996999E-2</v>
      </c>
      <c r="CD1744">
        <v>1605</v>
      </c>
      <c r="CE1744">
        <v>18.680240223779801</v>
      </c>
      <c r="CF1744">
        <v>1.6775778877250888E-2</v>
      </c>
      <c r="CG1744">
        <v>423.467750088927</v>
      </c>
      <c r="CH1744">
        <v>369.46968340408773</v>
      </c>
      <c r="CI1744">
        <v>29018.440337848875</v>
      </c>
    </row>
    <row r="1745" spans="77:87" x14ac:dyDescent="0.25">
      <c r="BY1745" t="s">
        <v>5929</v>
      </c>
      <c r="BZ1745" t="s">
        <v>5930</v>
      </c>
      <c r="CA1745" t="s">
        <v>551</v>
      </c>
      <c r="CB1745">
        <v>32630.613148330202</v>
      </c>
      <c r="CC1745">
        <v>1.6803309003708101E-3</v>
      </c>
      <c r="CD1745">
        <v>1606</v>
      </c>
      <c r="CE1745">
        <v>1.6392015924578001</v>
      </c>
      <c r="CF1745">
        <v>1.4660651859409273E-3</v>
      </c>
      <c r="CG1745">
        <v>7.6788638309925106E-2</v>
      </c>
      <c r="CH1745">
        <v>6.6997011884473351E-2</v>
      </c>
      <c r="CI1745">
        <v>28469.753143334037</v>
      </c>
    </row>
    <row r="1746" spans="77:87" x14ac:dyDescent="0.25">
      <c r="BY1746" t="s">
        <v>5351</v>
      </c>
      <c r="BZ1746" t="s">
        <v>1289</v>
      </c>
      <c r="CA1746" t="s">
        <v>1290</v>
      </c>
      <c r="CB1746">
        <v>32618.051203051298</v>
      </c>
      <c r="CC1746">
        <v>1.81211395572507E-3</v>
      </c>
      <c r="CD1746">
        <v>1607</v>
      </c>
      <c r="CE1746">
        <v>0</v>
      </c>
      <c r="CF1746">
        <v>1.5810440567747442E-3</v>
      </c>
      <c r="CG1746">
        <v>0</v>
      </c>
      <c r="CH1746">
        <v>0</v>
      </c>
      <c r="CI1746">
        <v>28458.793021945428</v>
      </c>
    </row>
    <row r="1747" spans="77:87" x14ac:dyDescent="0.25">
      <c r="BY1747" t="s">
        <v>4827</v>
      </c>
      <c r="BZ1747" t="s">
        <v>4828</v>
      </c>
      <c r="CA1747" t="s">
        <v>4829</v>
      </c>
      <c r="CB1747">
        <v>32548.981697784999</v>
      </c>
      <c r="CC1747">
        <v>4.9695370365433504E-3</v>
      </c>
      <c r="CD1747">
        <v>1608</v>
      </c>
      <c r="CE1747">
        <v>0</v>
      </c>
      <c r="CF1747">
        <v>4.3358514908655634E-3</v>
      </c>
      <c r="CG1747">
        <v>1092.8140004505501</v>
      </c>
      <c r="CH1747">
        <v>953.46491599709918</v>
      </c>
      <c r="CI1747">
        <v>28398.530845573656</v>
      </c>
    </row>
    <row r="1748" spans="77:87" x14ac:dyDescent="0.25">
      <c r="BY1748" t="s">
        <v>5700</v>
      </c>
      <c r="BZ1748" t="s">
        <v>3560</v>
      </c>
      <c r="CA1748" t="s">
        <v>3561</v>
      </c>
      <c r="CB1748">
        <v>32516.351561687701</v>
      </c>
      <c r="CC1748">
        <v>9.3407997913561101E-4</v>
      </c>
      <c r="CD1748">
        <v>1609</v>
      </c>
      <c r="CE1748">
        <v>4.6152485206571301</v>
      </c>
      <c r="CF1748">
        <v>8.1497170467611309E-4</v>
      </c>
      <c r="CG1748">
        <v>63.736561651612199</v>
      </c>
      <c r="CH1748">
        <v>55.609257729168547</v>
      </c>
      <c r="CI1748">
        <v>28370.06150865067</v>
      </c>
    </row>
    <row r="1749" spans="77:87" x14ac:dyDescent="0.25">
      <c r="BY1749" t="s">
        <v>6699</v>
      </c>
      <c r="BZ1749" t="s">
        <v>6699</v>
      </c>
      <c r="CA1749" t="s">
        <v>6700</v>
      </c>
      <c r="CB1749">
        <v>32324.081586714401</v>
      </c>
      <c r="CC1749">
        <v>3.2324081910278499E-7</v>
      </c>
      <c r="CD1749">
        <v>1610</v>
      </c>
      <c r="CE1749">
        <v>476.47365725134802</v>
      </c>
      <c r="CF1749">
        <v>2.8202308929571261E-7</v>
      </c>
      <c r="CG1749">
        <v>9.6988523672868702E-3</v>
      </c>
      <c r="CH1749">
        <v>8.4621129065246565E-3</v>
      </c>
      <c r="CI1749">
        <v>28202.308647266116</v>
      </c>
    </row>
    <row r="1750" spans="77:87" x14ac:dyDescent="0.25">
      <c r="BY1750" t="s">
        <v>9782</v>
      </c>
      <c r="BZ1750" t="s">
        <v>9782</v>
      </c>
      <c r="CA1750" t="s">
        <v>9783</v>
      </c>
      <c r="CB1750">
        <v>31918.095948359602</v>
      </c>
      <c r="CC1750">
        <v>1.61334064584975E-2</v>
      </c>
      <c r="CD1750">
        <v>1611</v>
      </c>
      <c r="CE1750">
        <v>1.5715369710857401</v>
      </c>
      <c r="CF1750">
        <v>1.4076171267348657E-2</v>
      </c>
      <c r="CG1750">
        <v>65.847863796024697</v>
      </c>
      <c r="CH1750">
        <v>57.451339291938432</v>
      </c>
      <c r="CI1750">
        <v>27848.091861600489</v>
      </c>
    </row>
    <row r="1751" spans="77:87" x14ac:dyDescent="0.25">
      <c r="BY1751" t="s">
        <v>7485</v>
      </c>
      <c r="BZ1751" t="s">
        <v>7486</v>
      </c>
      <c r="CA1751" t="s">
        <v>7487</v>
      </c>
      <c r="CB1751">
        <v>31839.242149634701</v>
      </c>
      <c r="CC1751">
        <v>6.8475759025046004E-3</v>
      </c>
      <c r="CD1751">
        <v>1612</v>
      </c>
      <c r="CE1751">
        <v>-4.4950174438334498</v>
      </c>
      <c r="CF1751">
        <v>5.9744141088726313E-3</v>
      </c>
      <c r="CG1751">
        <v>34.477544669110699</v>
      </c>
      <c r="CH1751">
        <v>30.081175038173733</v>
      </c>
      <c r="CI1751">
        <v>27779.293026166197</v>
      </c>
    </row>
    <row r="1752" spans="77:87" x14ac:dyDescent="0.25">
      <c r="BY1752" t="s">
        <v>4700</v>
      </c>
      <c r="BZ1752" t="s">
        <v>2735</v>
      </c>
      <c r="CA1752" t="s">
        <v>2736</v>
      </c>
      <c r="CB1752">
        <v>31760.913568783501</v>
      </c>
      <c r="CC1752">
        <v>2.8706752548926198E-4</v>
      </c>
      <c r="CD1752">
        <v>1613</v>
      </c>
      <c r="CE1752">
        <v>-0.31126127316430102</v>
      </c>
      <c r="CF1752">
        <v>2.5046239704402436E-4</v>
      </c>
      <c r="CG1752">
        <v>20.737397694881</v>
      </c>
      <c r="CH1752">
        <v>18.093089165215954</v>
      </c>
      <c r="CI1752">
        <v>27710.952435973653</v>
      </c>
    </row>
    <row r="1753" spans="77:87" x14ac:dyDescent="0.25">
      <c r="BY1753" t="s">
        <v>7065</v>
      </c>
      <c r="BZ1753" t="s">
        <v>7066</v>
      </c>
      <c r="CA1753" t="s">
        <v>7067</v>
      </c>
      <c r="CB1753">
        <v>31717.270602613698</v>
      </c>
      <c r="CC1753">
        <v>1.60583821599137E-2</v>
      </c>
      <c r="CD1753">
        <v>1614</v>
      </c>
      <c r="CE1753">
        <v>23.7270563705701</v>
      </c>
      <c r="CF1753">
        <v>1.4010713617174471E-2</v>
      </c>
      <c r="CG1753">
        <v>97.234720522384194</v>
      </c>
      <c r="CH1753">
        <v>84.835932369692941</v>
      </c>
      <c r="CI1753">
        <v>27672.874558992029</v>
      </c>
    </row>
    <row r="1754" spans="77:87" x14ac:dyDescent="0.25">
      <c r="BY1754" t="s">
        <v>4479</v>
      </c>
      <c r="BZ1754" t="s">
        <v>6846</v>
      </c>
      <c r="CA1754" t="s">
        <v>6847</v>
      </c>
      <c r="CB1754">
        <v>31726.068815476501</v>
      </c>
      <c r="CC1754">
        <v>7.8033934813831398E-4</v>
      </c>
      <c r="CD1754">
        <v>1615</v>
      </c>
      <c r="CE1754">
        <v>-14.745167610043501</v>
      </c>
      <c r="CF1754">
        <v>6.8083515649980538E-4</v>
      </c>
      <c r="CG1754">
        <v>4962.2285195841596</v>
      </c>
      <c r="CH1754">
        <v>4329.4749121379073</v>
      </c>
      <c r="CI1754">
        <v>27680.550876539844</v>
      </c>
    </row>
    <row r="1755" spans="77:87" x14ac:dyDescent="0.25">
      <c r="BY1755" t="s">
        <v>5795</v>
      </c>
      <c r="BZ1755" t="s">
        <v>2764</v>
      </c>
      <c r="CA1755" t="s">
        <v>2765</v>
      </c>
      <c r="CB1755">
        <v>31510.083982466302</v>
      </c>
      <c r="CC1755">
        <v>2.4700929941385398E-3</v>
      </c>
      <c r="CD1755">
        <v>1616</v>
      </c>
      <c r="CE1755">
        <v>0.98875190353921805</v>
      </c>
      <c r="CF1755">
        <v>2.1551215560839591E-3</v>
      </c>
      <c r="CG1755">
        <v>42.647581935531498</v>
      </c>
      <c r="CH1755">
        <v>37.209418172604153</v>
      </c>
      <c r="CI1755">
        <v>27492.107133526108</v>
      </c>
    </row>
    <row r="1756" spans="77:87" x14ac:dyDescent="0.25">
      <c r="BY1756" t="s">
        <v>5994</v>
      </c>
      <c r="BZ1756" t="s">
        <v>5995</v>
      </c>
      <c r="CA1756" t="s">
        <v>5996</v>
      </c>
      <c r="CB1756">
        <v>31469.7869138106</v>
      </c>
      <c r="CC1756">
        <v>1.6024022797231599E-3</v>
      </c>
      <c r="CD1756">
        <v>1617</v>
      </c>
      <c r="CE1756">
        <v>-2.2600146087042501</v>
      </c>
      <c r="CF1756">
        <v>1.3980735554265417E-3</v>
      </c>
      <c r="CG1756">
        <v>335.88837878086298</v>
      </c>
      <c r="CH1756">
        <v>293.05790804900016</v>
      </c>
      <c r="CI1756">
        <v>27456.94850528297</v>
      </c>
    </row>
    <row r="1757" spans="77:87" x14ac:dyDescent="0.25">
      <c r="BY1757" t="s">
        <v>452</v>
      </c>
      <c r="BZ1757" t="s">
        <v>6766</v>
      </c>
      <c r="CA1757" t="s">
        <v>1010</v>
      </c>
      <c r="CB1757">
        <v>31036.784756523601</v>
      </c>
      <c r="CC1757">
        <v>103.45594918841201</v>
      </c>
      <c r="CD1757">
        <v>1618</v>
      </c>
      <c r="CE1757">
        <v>6.6563885719569796E-2</v>
      </c>
      <c r="CF1757">
        <v>90.263867283600888</v>
      </c>
      <c r="CG1757">
        <v>0.94816135959789405</v>
      </c>
      <c r="CH1757">
        <v>0.82725751199012865</v>
      </c>
      <c r="CI1757">
        <v>27079.160185080262</v>
      </c>
    </row>
    <row r="1758" spans="77:87" x14ac:dyDescent="0.25">
      <c r="BY1758" t="s">
        <v>6172</v>
      </c>
      <c r="BZ1758" t="s">
        <v>6173</v>
      </c>
      <c r="CA1758" t="s">
        <v>6174</v>
      </c>
      <c r="CB1758">
        <v>30741.203420166799</v>
      </c>
      <c r="CC1758">
        <v>1.54213674485361E-4</v>
      </c>
      <c r="CD1758">
        <v>1619</v>
      </c>
      <c r="CE1758">
        <v>0</v>
      </c>
      <c r="CF1758">
        <v>1.3454927199703476E-4</v>
      </c>
      <c r="CG1758">
        <v>0</v>
      </c>
      <c r="CH1758">
        <v>0</v>
      </c>
      <c r="CI1758">
        <v>26821.269607247665</v>
      </c>
    </row>
    <row r="1759" spans="77:87" x14ac:dyDescent="0.25">
      <c r="BY1759" t="s">
        <v>5342</v>
      </c>
      <c r="BZ1759" t="s">
        <v>5342</v>
      </c>
      <c r="CA1759" t="s">
        <v>821</v>
      </c>
      <c r="CB1759">
        <v>30573.020217533001</v>
      </c>
      <c r="CC1759">
        <v>4.22867130554764E-4</v>
      </c>
      <c r="CD1759">
        <v>1620</v>
      </c>
      <c r="CE1759">
        <v>75.982792701250006</v>
      </c>
      <c r="CF1759">
        <v>3.6894565126920401E-4</v>
      </c>
      <c r="CG1759">
        <v>1.05688778274207E-2</v>
      </c>
      <c r="CH1759">
        <v>9.2211979401349824E-3</v>
      </c>
      <c r="CI1759">
        <v>26674.532117514511</v>
      </c>
    </row>
    <row r="1760" spans="77:87" x14ac:dyDescent="0.25">
      <c r="BY1760" t="s">
        <v>4324</v>
      </c>
      <c r="BZ1760" t="s">
        <v>3469</v>
      </c>
      <c r="CA1760" t="s">
        <v>3470</v>
      </c>
      <c r="CB1760">
        <v>30459.443139774299</v>
      </c>
      <c r="CC1760">
        <v>3.4013847715870602E-4</v>
      </c>
      <c r="CD1760">
        <v>1621</v>
      </c>
      <c r="CE1760">
        <v>-3.4232698306346898</v>
      </c>
      <c r="CF1760">
        <v>2.9676605938229093E-4</v>
      </c>
      <c r="CG1760">
        <v>550104.04391909298</v>
      </c>
      <c r="CH1760">
        <v>479958.076862794</v>
      </c>
      <c r="CI1760">
        <v>26575.437707249133</v>
      </c>
    </row>
    <row r="1761" spans="77:87" x14ac:dyDescent="0.25">
      <c r="BY1761" t="s">
        <v>5406</v>
      </c>
      <c r="BZ1761" t="s">
        <v>3335</v>
      </c>
      <c r="CA1761" t="s">
        <v>3336</v>
      </c>
      <c r="CB1761">
        <v>30265.762466301901</v>
      </c>
      <c r="CC1761">
        <v>2.6881748326909199E-3</v>
      </c>
      <c r="CD1761">
        <v>1622</v>
      </c>
      <c r="CE1761">
        <v>-14.569660318766701</v>
      </c>
      <c r="CF1761">
        <v>2.3453949070751713E-3</v>
      </c>
      <c r="CG1761">
        <v>823.42009057736198</v>
      </c>
      <c r="CH1761">
        <v>718.4225011474806</v>
      </c>
      <c r="CI1761">
        <v>26406.454031173893</v>
      </c>
    </row>
    <row r="1762" spans="77:87" x14ac:dyDescent="0.25">
      <c r="BY1762" t="s">
        <v>6384</v>
      </c>
      <c r="BZ1762" t="s">
        <v>6385</v>
      </c>
      <c r="CA1762" t="s">
        <v>6386</v>
      </c>
      <c r="CB1762">
        <v>30264.193049104601</v>
      </c>
      <c r="CC1762">
        <v>6.0528386098209101E-6</v>
      </c>
      <c r="CD1762">
        <v>1623</v>
      </c>
      <c r="CE1762">
        <v>-47.729969082898698</v>
      </c>
      <c r="CF1762">
        <v>5.2810169473282088E-6</v>
      </c>
      <c r="CG1762">
        <v>2.7851036923508601</v>
      </c>
      <c r="CH1762">
        <v>2.4299639801244335</v>
      </c>
      <c r="CI1762">
        <v>26405.084736641089</v>
      </c>
    </row>
    <row r="1763" spans="77:87" x14ac:dyDescent="0.25">
      <c r="BY1763" t="s">
        <v>6464</v>
      </c>
      <c r="BZ1763" t="s">
        <v>6465</v>
      </c>
      <c r="CA1763" t="s">
        <v>6466</v>
      </c>
      <c r="CB1763">
        <v>29548.145048650498</v>
      </c>
      <c r="CC1763">
        <v>1.13662808127868E-3</v>
      </c>
      <c r="CD1763">
        <v>1624</v>
      </c>
      <c r="CE1763">
        <v>93277.453363604902</v>
      </c>
      <c r="CF1763">
        <v>9.9169208812251077E-4</v>
      </c>
      <c r="CG1763">
        <v>1.1366280812786801E-2</v>
      </c>
      <c r="CH1763">
        <v>9.9169208812251095E-3</v>
      </c>
      <c r="CI1763">
        <v>25780.342880916891</v>
      </c>
    </row>
    <row r="1764" spans="77:87" x14ac:dyDescent="0.25">
      <c r="BY1764" t="s">
        <v>3671</v>
      </c>
      <c r="BZ1764" t="s">
        <v>917</v>
      </c>
      <c r="CA1764" t="s">
        <v>918</v>
      </c>
      <c r="CB1764">
        <v>29542.959020724698</v>
      </c>
      <c r="CC1764">
        <v>3.1199741837164101E-6</v>
      </c>
      <c r="CD1764">
        <v>1625</v>
      </c>
      <c r="CE1764">
        <v>-1.93453839887252E-2</v>
      </c>
      <c r="CF1764">
        <v>2.7221337956539971E-6</v>
      </c>
      <c r="CG1764">
        <v>0</v>
      </c>
      <c r="CH1764">
        <v>0</v>
      </c>
      <c r="CI1764">
        <v>25775.818144156023</v>
      </c>
    </row>
    <row r="1765" spans="77:87" x14ac:dyDescent="0.25">
      <c r="BY1765" t="s">
        <v>5934</v>
      </c>
      <c r="BZ1765" t="s">
        <v>5935</v>
      </c>
      <c r="CA1765" t="s">
        <v>5936</v>
      </c>
      <c r="CB1765">
        <v>29229.109869891799</v>
      </c>
      <c r="CC1765">
        <v>3.78467849580562E-4</v>
      </c>
      <c r="CD1765">
        <v>1626</v>
      </c>
      <c r="CE1765">
        <v>9.2342436656416796E-2</v>
      </c>
      <c r="CF1765">
        <v>3.3020790020914638E-4</v>
      </c>
      <c r="CG1765">
        <v>0</v>
      </c>
      <c r="CH1765">
        <v>0</v>
      </c>
      <c r="CI1765">
        <v>25501.989153942428</v>
      </c>
    </row>
    <row r="1766" spans="77:87" x14ac:dyDescent="0.25">
      <c r="BY1766" t="s">
        <v>5053</v>
      </c>
      <c r="BZ1766" t="s">
        <v>3409</v>
      </c>
      <c r="CA1766" t="s">
        <v>5054</v>
      </c>
      <c r="CB1766">
        <v>29218.253119601199</v>
      </c>
      <c r="CC1766">
        <v>1.38720689282903E-2</v>
      </c>
      <c r="CD1766">
        <v>1627</v>
      </c>
      <c r="CE1766">
        <v>0.65332382841685499</v>
      </c>
      <c r="CF1766">
        <v>1.2103185930968296E-2</v>
      </c>
      <c r="CG1766">
        <v>11.3188873301297</v>
      </c>
      <c r="CH1766">
        <v>9.8755707311155465</v>
      </c>
      <c r="CI1766">
        <v>25492.516791308382</v>
      </c>
    </row>
    <row r="1767" spans="77:87" x14ac:dyDescent="0.25">
      <c r="BY1767" t="s">
        <v>2693</v>
      </c>
      <c r="BZ1767" t="s">
        <v>2693</v>
      </c>
      <c r="CA1767" t="s">
        <v>5576</v>
      </c>
      <c r="CB1767">
        <v>29142.401409415499</v>
      </c>
      <c r="CC1767">
        <v>9.8494617256776294E-3</v>
      </c>
      <c r="CD1767">
        <v>1628</v>
      </c>
      <c r="CE1767">
        <v>5.4170673802611899</v>
      </c>
      <c r="CF1767">
        <v>8.5935174631895771E-3</v>
      </c>
      <c r="CG1767">
        <v>0</v>
      </c>
      <c r="CH1767">
        <v>0</v>
      </c>
      <c r="CI1767">
        <v>25426.337236095304</v>
      </c>
    </row>
    <row r="1768" spans="77:87" x14ac:dyDescent="0.25">
      <c r="BY1768" t="s">
        <v>3914</v>
      </c>
      <c r="BZ1768" t="s">
        <v>2604</v>
      </c>
      <c r="CA1768" t="s">
        <v>2605</v>
      </c>
      <c r="CB1768">
        <v>29134.198977682001</v>
      </c>
      <c r="CC1768">
        <v>3.4399931717395301E-4</v>
      </c>
      <c r="CD1768">
        <v>1629</v>
      </c>
      <c r="CE1768">
        <v>-24.1325598682315</v>
      </c>
      <c r="CF1768">
        <v>3.0013458824383371E-4</v>
      </c>
      <c r="CG1768">
        <v>594.63789734283102</v>
      </c>
      <c r="CH1768">
        <v>518.81324050105752</v>
      </c>
      <c r="CI1768">
        <v>25419.180729241871</v>
      </c>
    </row>
    <row r="1769" spans="77:87" x14ac:dyDescent="0.25">
      <c r="BY1769" t="s">
        <v>6322</v>
      </c>
      <c r="BZ1769" t="s">
        <v>6323</v>
      </c>
      <c r="CA1769" t="s">
        <v>6324</v>
      </c>
      <c r="CB1769">
        <v>29045.717576975399</v>
      </c>
      <c r="CC1769">
        <v>0.20910792231061001</v>
      </c>
      <c r="CD1769">
        <v>1630</v>
      </c>
      <c r="CE1769">
        <v>0</v>
      </c>
      <c r="CF1769">
        <v>0.18244373470509498</v>
      </c>
      <c r="CG1769">
        <v>0</v>
      </c>
      <c r="CH1769">
        <v>0</v>
      </c>
      <c r="CI1769">
        <v>25341.981945864969</v>
      </c>
    </row>
    <row r="1770" spans="77:87" x14ac:dyDescent="0.25">
      <c r="BY1770" t="s">
        <v>6300</v>
      </c>
      <c r="BZ1770" t="s">
        <v>6301</v>
      </c>
      <c r="CA1770" t="s">
        <v>6302</v>
      </c>
      <c r="CB1770">
        <v>28997.001642669798</v>
      </c>
      <c r="CC1770">
        <v>3.6454627099185899E-2</v>
      </c>
      <c r="CD1770">
        <v>1631</v>
      </c>
      <c r="CE1770">
        <v>5.8033781529306703</v>
      </c>
      <c r="CF1770">
        <v>3.1806151779260321E-2</v>
      </c>
      <c r="CG1770">
        <v>19.4015105685653</v>
      </c>
      <c r="CH1770">
        <v>16.927546349925272</v>
      </c>
      <c r="CI1770">
        <v>25299.477975206413</v>
      </c>
    </row>
    <row r="1771" spans="77:87" x14ac:dyDescent="0.25">
      <c r="BY1771" t="s">
        <v>5195</v>
      </c>
      <c r="BZ1771" t="s">
        <v>507</v>
      </c>
      <c r="CA1771" t="s">
        <v>5196</v>
      </c>
      <c r="CB1771">
        <v>28985.499045320699</v>
      </c>
      <c r="CC1771">
        <v>1.1470558618408701E-3</v>
      </c>
      <c r="CD1771">
        <v>1632</v>
      </c>
      <c r="CE1771">
        <v>0.18915792030372799</v>
      </c>
      <c r="CF1771">
        <v>1.0007901806740938E-3</v>
      </c>
      <c r="CG1771">
        <v>0.39454133423878701</v>
      </c>
      <c r="CH1771">
        <v>0.34423179054466252</v>
      </c>
      <c r="CI1771">
        <v>25289.442120055686</v>
      </c>
    </row>
    <row r="1772" spans="77:87" x14ac:dyDescent="0.25">
      <c r="BY1772" t="s">
        <v>9784</v>
      </c>
      <c r="BZ1772" t="s">
        <v>9785</v>
      </c>
      <c r="CA1772" t="s">
        <v>9785</v>
      </c>
      <c r="CB1772">
        <v>28920.805321660999</v>
      </c>
      <c r="CC1772">
        <v>3.36060621408725E-2</v>
      </c>
      <c r="CD1772">
        <v>1633</v>
      </c>
      <c r="CE1772">
        <v>-0.388924056471873</v>
      </c>
      <c r="CF1772">
        <v>2.93208187330413E-2</v>
      </c>
      <c r="CG1772">
        <v>0.40327274569047</v>
      </c>
      <c r="CH1772">
        <v>0.35184982479649557</v>
      </c>
      <c r="CI1772">
        <v>25232.997751874729</v>
      </c>
    </row>
    <row r="1773" spans="77:87" x14ac:dyDescent="0.25">
      <c r="BY1773" t="s">
        <v>7116</v>
      </c>
      <c r="BZ1773" t="s">
        <v>7117</v>
      </c>
      <c r="CA1773" t="s">
        <v>7118</v>
      </c>
      <c r="CB1773">
        <v>28781.4061619942</v>
      </c>
      <c r="CC1773">
        <v>9.5938020562366206E-7</v>
      </c>
      <c r="CD1773">
        <v>1634</v>
      </c>
      <c r="CE1773">
        <v>0</v>
      </c>
      <c r="CF1773">
        <v>8.3704579808376679E-7</v>
      </c>
      <c r="CG1773">
        <v>0</v>
      </c>
      <c r="CH1773">
        <v>0</v>
      </c>
      <c r="CI1773">
        <v>25111.373936653683</v>
      </c>
    </row>
    <row r="1774" spans="77:87" x14ac:dyDescent="0.25">
      <c r="BY1774" t="s">
        <v>5860</v>
      </c>
      <c r="BZ1774" t="s">
        <v>5861</v>
      </c>
      <c r="CA1774" t="s">
        <v>5862</v>
      </c>
      <c r="CB1774">
        <v>28706.566972910401</v>
      </c>
      <c r="CC1774">
        <v>0.65045871984181003</v>
      </c>
      <c r="CD1774">
        <v>1635</v>
      </c>
      <c r="CE1774">
        <v>-0.67190571126014598</v>
      </c>
      <c r="CF1774">
        <v>0.5675161266399017</v>
      </c>
      <c r="CG1774">
        <v>0</v>
      </c>
      <c r="CH1774">
        <v>0</v>
      </c>
      <c r="CI1774">
        <v>25046.077791926717</v>
      </c>
    </row>
    <row r="1775" spans="77:87" x14ac:dyDescent="0.25">
      <c r="BY1775" t="s">
        <v>9786</v>
      </c>
      <c r="BZ1775" t="s">
        <v>9787</v>
      </c>
      <c r="CA1775" t="s">
        <v>9788</v>
      </c>
      <c r="CB1775">
        <v>29400.476593237501</v>
      </c>
      <c r="CC1775">
        <v>1.5397972503986499E-2</v>
      </c>
      <c r="CD1775">
        <v>1636</v>
      </c>
      <c r="CE1775">
        <v>-22.948265335753</v>
      </c>
      <c r="CF1775">
        <v>1.3434515438113172E-2</v>
      </c>
      <c r="CG1775">
        <v>920.397852318849</v>
      </c>
      <c r="CH1775">
        <v>803.03424057826373</v>
      </c>
      <c r="CI1775">
        <v>25651.504220927429</v>
      </c>
    </row>
    <row r="1776" spans="77:87" x14ac:dyDescent="0.25">
      <c r="BY1776" t="s">
        <v>6447</v>
      </c>
      <c r="BZ1776" t="s">
        <v>6448</v>
      </c>
      <c r="CA1776" t="s">
        <v>6449</v>
      </c>
      <c r="CB1776">
        <v>28486.040333575002</v>
      </c>
      <c r="CC1776">
        <v>1.8668008278118101E-2</v>
      </c>
      <c r="CD1776">
        <v>1637</v>
      </c>
      <c r="CE1776">
        <v>36.020006582128502</v>
      </c>
      <c r="CF1776">
        <v>1.6287575870542158E-2</v>
      </c>
      <c r="CG1776">
        <v>5.2117502786952903</v>
      </c>
      <c r="CH1776">
        <v>4.5471791536577415</v>
      </c>
      <c r="CI1776">
        <v>24853.671386479531</v>
      </c>
    </row>
    <row r="1777" spans="77:87" x14ac:dyDescent="0.25">
      <c r="BY1777" t="s">
        <v>4896</v>
      </c>
      <c r="BZ1777" t="s">
        <v>3419</v>
      </c>
      <c r="CA1777" t="s">
        <v>3420</v>
      </c>
      <c r="CB1777">
        <v>28324.010954821999</v>
      </c>
      <c r="CC1777">
        <v>6.9540545079730404E-5</v>
      </c>
      <c r="CD1777">
        <v>1638</v>
      </c>
      <c r="CE1777">
        <v>0.86956394634592005</v>
      </c>
      <c r="CF1777">
        <v>6.0673152014433688E-5</v>
      </c>
      <c r="CG1777">
        <v>40.076191814572702</v>
      </c>
      <c r="CH1777">
        <v>34.965916291529297</v>
      </c>
      <c r="CI1777">
        <v>24712.303021928838</v>
      </c>
    </row>
    <row r="1778" spans="77:87" x14ac:dyDescent="0.25">
      <c r="BY1778" t="s">
        <v>4955</v>
      </c>
      <c r="BZ1778" t="s">
        <v>4956</v>
      </c>
      <c r="CA1778" t="s">
        <v>4957</v>
      </c>
      <c r="CB1778">
        <v>28178.366997172001</v>
      </c>
      <c r="CC1778">
        <v>1.1070453127468099E-5</v>
      </c>
      <c r="CD1778">
        <v>1639</v>
      </c>
      <c r="CE1778">
        <v>21.444435426298799</v>
      </c>
      <c r="CF1778">
        <v>9.6588153673721373E-6</v>
      </c>
      <c r="CG1778">
        <v>0</v>
      </c>
      <c r="CH1778">
        <v>0</v>
      </c>
      <c r="CI1778">
        <v>24585.230707894621</v>
      </c>
    </row>
    <row r="1779" spans="77:87" x14ac:dyDescent="0.25">
      <c r="BY1779" t="s">
        <v>5977</v>
      </c>
      <c r="BZ1779" t="s">
        <v>687</v>
      </c>
      <c r="CA1779" t="s">
        <v>688</v>
      </c>
      <c r="CB1779">
        <v>28040.154697427999</v>
      </c>
      <c r="CC1779">
        <v>8.6498157646222699E-3</v>
      </c>
      <c r="CD1779">
        <v>1640</v>
      </c>
      <c r="CE1779">
        <v>-27.625587570985601</v>
      </c>
      <c r="CF1779">
        <v>7.5468431572122295E-3</v>
      </c>
      <c r="CG1779">
        <v>0.120731148408314</v>
      </c>
      <c r="CH1779">
        <v>0.10533623675017631</v>
      </c>
      <c r="CI1779">
        <v>24464.642411340177</v>
      </c>
    </row>
    <row r="1780" spans="77:87" x14ac:dyDescent="0.25">
      <c r="BY1780" t="s">
        <v>4216</v>
      </c>
      <c r="BZ1780" t="s">
        <v>4217</v>
      </c>
      <c r="CA1780" t="s">
        <v>4218</v>
      </c>
      <c r="CB1780">
        <v>27900.6346745431</v>
      </c>
      <c r="CC1780">
        <v>8.9743967610775397E-4</v>
      </c>
      <c r="CD1780">
        <v>1641</v>
      </c>
      <c r="CE1780">
        <v>4.4232129290924398</v>
      </c>
      <c r="CF1780">
        <v>7.8300355324855016E-4</v>
      </c>
      <c r="CG1780">
        <v>0</v>
      </c>
      <c r="CH1780">
        <v>0</v>
      </c>
      <c r="CI1780">
        <v>24342.913144653423</v>
      </c>
    </row>
    <row r="1781" spans="77:87" x14ac:dyDescent="0.25">
      <c r="BY1781" t="s">
        <v>6761</v>
      </c>
      <c r="BZ1781" t="s">
        <v>6762</v>
      </c>
      <c r="CA1781" t="s">
        <v>6763</v>
      </c>
      <c r="CB1781">
        <v>27704.662410946501</v>
      </c>
      <c r="CC1781">
        <v>3.4758402943536097E-5</v>
      </c>
      <c r="CD1781">
        <v>1642</v>
      </c>
      <c r="CE1781">
        <v>0.88037495544744804</v>
      </c>
      <c r="CF1781">
        <v>3.0326219950594051E-5</v>
      </c>
      <c r="CG1781">
        <v>0.218630354480084</v>
      </c>
      <c r="CH1781">
        <v>0.19075192345891065</v>
      </c>
      <c r="CI1781">
        <v>24171.93008827708</v>
      </c>
    </row>
    <row r="1782" spans="77:87" x14ac:dyDescent="0.25">
      <c r="BY1782" t="s">
        <v>4565</v>
      </c>
      <c r="BZ1782" t="s">
        <v>4565</v>
      </c>
      <c r="CA1782" t="s">
        <v>4566</v>
      </c>
      <c r="CB1782">
        <v>27685.4674170381</v>
      </c>
      <c r="CC1782">
        <v>1.1830653020650801E-3</v>
      </c>
      <c r="CD1782">
        <v>1643</v>
      </c>
      <c r="CE1782">
        <v>0.944311148464692</v>
      </c>
      <c r="CF1782">
        <v>1.0322079131375539E-3</v>
      </c>
      <c r="CG1782">
        <v>11.482449065422101</v>
      </c>
      <c r="CH1782">
        <v>10.018276055293871</v>
      </c>
      <c r="CI1782">
        <v>24155.182724821916</v>
      </c>
    </row>
    <row r="1783" spans="77:87" x14ac:dyDescent="0.25">
      <c r="BY1783" t="s">
        <v>7214</v>
      </c>
      <c r="BZ1783" t="s">
        <v>7215</v>
      </c>
      <c r="CA1783" t="s">
        <v>7216</v>
      </c>
      <c r="CB1783">
        <v>27562.226784541799</v>
      </c>
      <c r="CC1783">
        <v>2.7599369492381999E-3</v>
      </c>
      <c r="CD1783">
        <v>1644</v>
      </c>
      <c r="CE1783">
        <v>-19.963679681252799</v>
      </c>
      <c r="CF1783">
        <v>2.4080063490930412E-3</v>
      </c>
      <c r="CG1783">
        <v>4.6359446760291103</v>
      </c>
      <c r="CH1783">
        <v>4.0447968266099359</v>
      </c>
      <c r="CI1783">
        <v>24047.656998337749</v>
      </c>
    </row>
    <row r="1784" spans="77:87" x14ac:dyDescent="0.25">
      <c r="BY1784" t="s">
        <v>6162</v>
      </c>
      <c r="BZ1784" t="s">
        <v>6163</v>
      </c>
      <c r="CA1784" t="s">
        <v>6164</v>
      </c>
      <c r="CB1784">
        <v>27502.8052787858</v>
      </c>
      <c r="CC1784">
        <v>3.6148739061277499E-3</v>
      </c>
      <c r="CD1784">
        <v>1645</v>
      </c>
      <c r="CE1784">
        <v>-0.44502218661920101</v>
      </c>
      <c r="CF1784">
        <v>3.1539268748617777E-3</v>
      </c>
      <c r="CG1784">
        <v>40.593174165569501</v>
      </c>
      <c r="CH1784">
        <v>35.416976155021089</v>
      </c>
      <c r="CI1784">
        <v>23995.81256646672</v>
      </c>
    </row>
    <row r="1785" spans="77:87" x14ac:dyDescent="0.25">
      <c r="BY1785" t="s">
        <v>5436</v>
      </c>
      <c r="BZ1785" t="s">
        <v>772</v>
      </c>
      <c r="CA1785" t="s">
        <v>773</v>
      </c>
      <c r="CB1785">
        <v>26949.992401354899</v>
      </c>
      <c r="CC1785">
        <v>1.2745837345454799E-3</v>
      </c>
      <c r="CD1785">
        <v>1646</v>
      </c>
      <c r="CE1785">
        <v>0</v>
      </c>
      <c r="CF1785">
        <v>1.1120564642186481E-3</v>
      </c>
      <c r="CG1785">
        <v>0</v>
      </c>
      <c r="CH1785">
        <v>0</v>
      </c>
      <c r="CI1785">
        <v>23513.491070288543</v>
      </c>
    </row>
    <row r="1786" spans="77:87" x14ac:dyDescent="0.25">
      <c r="BY1786" t="s">
        <v>3334</v>
      </c>
      <c r="BZ1786" t="s">
        <v>3334</v>
      </c>
      <c r="CA1786" t="s">
        <v>3333</v>
      </c>
      <c r="CB1786">
        <v>26946.706136012701</v>
      </c>
      <c r="CC1786">
        <v>1.0427780562189801E-3</v>
      </c>
      <c r="CD1786">
        <v>1647</v>
      </c>
      <c r="CE1786">
        <v>44.249892237573398</v>
      </c>
      <c r="CF1786">
        <v>9.0980925515827345E-4</v>
      </c>
      <c r="CG1786">
        <v>55.661673201816399</v>
      </c>
      <c r="CH1786">
        <v>48.564030605160006</v>
      </c>
      <c r="CI1786">
        <v>23510.623849785188</v>
      </c>
    </row>
    <row r="1787" spans="77:87" x14ac:dyDescent="0.25">
      <c r="BY1787" t="s">
        <v>5329</v>
      </c>
      <c r="BZ1787" t="s">
        <v>3402</v>
      </c>
      <c r="CA1787" t="s">
        <v>3403</v>
      </c>
      <c r="CB1787">
        <v>26891.055289428899</v>
      </c>
      <c r="CC1787">
        <v>2.3015390080695099E-3</v>
      </c>
      <c r="CD1787">
        <v>1648</v>
      </c>
      <c r="CE1787">
        <v>19.229252900974998</v>
      </c>
      <c r="CF1787">
        <v>2.0080605629945354E-3</v>
      </c>
      <c r="CG1787">
        <v>19.557788443418701</v>
      </c>
      <c r="CH1787">
        <v>17.063896607844619</v>
      </c>
      <c r="CI1787">
        <v>23462.069265252674</v>
      </c>
    </row>
    <row r="1788" spans="77:87" x14ac:dyDescent="0.25">
      <c r="BY1788" t="s">
        <v>5355</v>
      </c>
      <c r="BZ1788" t="s">
        <v>1707</v>
      </c>
      <c r="CA1788" t="s">
        <v>1708</v>
      </c>
      <c r="CB1788">
        <v>26813.257812775199</v>
      </c>
      <c r="CC1788">
        <v>1.7726785501203401E-3</v>
      </c>
      <c r="CD1788">
        <v>1649</v>
      </c>
      <c r="CE1788">
        <v>-69.325124535197503</v>
      </c>
      <c r="CF1788">
        <v>1.5466372174802957E-3</v>
      </c>
      <c r="CG1788">
        <v>596.22861247597496</v>
      </c>
      <c r="CH1788">
        <v>520.20111718471378</v>
      </c>
      <c r="CI1788">
        <v>23394.192056036994</v>
      </c>
    </row>
    <row r="1789" spans="77:87" x14ac:dyDescent="0.25">
      <c r="BY1789" t="s">
        <v>5008</v>
      </c>
      <c r="BZ1789" t="s">
        <v>1154</v>
      </c>
      <c r="CA1789" t="s">
        <v>1155</v>
      </c>
      <c r="CB1789">
        <v>26356.199040566298</v>
      </c>
      <c r="CC1789">
        <v>3.0989792870574598E-3</v>
      </c>
      <c r="CD1789">
        <v>1650</v>
      </c>
      <c r="CE1789">
        <v>0</v>
      </c>
      <c r="CF1789">
        <v>2.7038160422476164E-3</v>
      </c>
      <c r="CG1789">
        <v>0</v>
      </c>
      <c r="CH1789">
        <v>0</v>
      </c>
      <c r="CI1789">
        <v>22995.414676107539</v>
      </c>
    </row>
    <row r="1790" spans="77:87" x14ac:dyDescent="0.25">
      <c r="BY1790" t="s">
        <v>4852</v>
      </c>
      <c r="BZ1790" t="s">
        <v>1419</v>
      </c>
      <c r="CA1790" t="s">
        <v>1420</v>
      </c>
      <c r="CB1790">
        <v>26026.735780621701</v>
      </c>
      <c r="CC1790">
        <v>7.1953698211736396E-3</v>
      </c>
      <c r="CD1790">
        <v>1651</v>
      </c>
      <c r="CE1790">
        <v>0</v>
      </c>
      <c r="CF1790">
        <v>6.2778594337965067E-3</v>
      </c>
      <c r="CG1790">
        <v>0</v>
      </c>
      <c r="CH1790">
        <v>0</v>
      </c>
      <c r="CI1790">
        <v>22707.962594291515</v>
      </c>
    </row>
    <row r="1791" spans="77:87" x14ac:dyDescent="0.25">
      <c r="BY1791" t="s">
        <v>5987</v>
      </c>
      <c r="BZ1791" t="s">
        <v>615</v>
      </c>
      <c r="CA1791" t="s">
        <v>616</v>
      </c>
      <c r="CB1791">
        <v>25974.9593104745</v>
      </c>
      <c r="CC1791">
        <v>2.6077704404898899E-3</v>
      </c>
      <c r="CD1791">
        <v>1652</v>
      </c>
      <c r="CE1791">
        <v>-24.286083182592101</v>
      </c>
      <c r="CF1791">
        <v>2.2752432005412634E-3</v>
      </c>
      <c r="CG1791">
        <v>14.1711113574385</v>
      </c>
      <c r="CH1791">
        <v>12.364096263806093</v>
      </c>
      <c r="CI1791">
        <v>22662.788348958667</v>
      </c>
    </row>
    <row r="1792" spans="77:87" x14ac:dyDescent="0.25">
      <c r="BY1792" t="s">
        <v>5243</v>
      </c>
      <c r="BZ1792" t="s">
        <v>693</v>
      </c>
      <c r="CA1792" t="s">
        <v>694</v>
      </c>
      <c r="CB1792">
        <v>25696.537775586301</v>
      </c>
      <c r="CC1792">
        <v>3.1288372394112999E-4</v>
      </c>
      <c r="CD1792">
        <v>1653</v>
      </c>
      <c r="CE1792">
        <v>0.95791199651901404</v>
      </c>
      <c r="CF1792">
        <v>2.7298666876650086E-4</v>
      </c>
      <c r="CG1792">
        <v>103.391590304662</v>
      </c>
      <c r="CH1792">
        <v>90.207715058553376</v>
      </c>
      <c r="CI1792">
        <v>22419.8694576702</v>
      </c>
    </row>
    <row r="1793" spans="77:87" x14ac:dyDescent="0.25">
      <c r="BY1793" t="s">
        <v>4406</v>
      </c>
      <c r="BZ1793" t="s">
        <v>2719</v>
      </c>
      <c r="CA1793" t="s">
        <v>2720</v>
      </c>
      <c r="CB1793">
        <v>25521.978271373999</v>
      </c>
      <c r="CC1793">
        <v>3.4759268540632497E-5</v>
      </c>
      <c r="CD1793">
        <v>1654</v>
      </c>
      <c r="CE1793">
        <v>0.92024521964594796</v>
      </c>
      <c r="CF1793">
        <v>3.0326975171942299E-5</v>
      </c>
      <c r="CG1793">
        <v>38.473053069319299</v>
      </c>
      <c r="CH1793">
        <v>33.567200180238132</v>
      </c>
      <c r="CI1793">
        <v>22267.568734078024</v>
      </c>
    </row>
    <row r="1794" spans="77:87" x14ac:dyDescent="0.25">
      <c r="BY1794" t="s">
        <v>6243</v>
      </c>
      <c r="BZ1794" t="s">
        <v>643</v>
      </c>
      <c r="CA1794" t="s">
        <v>644</v>
      </c>
      <c r="CB1794">
        <v>25313.659445864501</v>
      </c>
      <c r="CC1794">
        <v>2.4331487978442799E-4</v>
      </c>
      <c r="CD1794">
        <v>1655</v>
      </c>
      <c r="CE1794">
        <v>2.0929768769946402</v>
      </c>
      <c r="CF1794">
        <v>2.1228882620359654E-4</v>
      </c>
      <c r="CG1794">
        <v>1.6296749366262402E-2</v>
      </c>
      <c r="CH1794">
        <v>1.4218685667572825E-2</v>
      </c>
      <c r="CI1794">
        <v>22085.813475284547</v>
      </c>
    </row>
    <row r="1795" spans="77:87" x14ac:dyDescent="0.25">
      <c r="BY1795" t="s">
        <v>5507</v>
      </c>
      <c r="BZ1795" t="s">
        <v>719</v>
      </c>
      <c r="CA1795" t="s">
        <v>5508</v>
      </c>
      <c r="CB1795">
        <v>25178.927900752999</v>
      </c>
      <c r="CC1795">
        <v>2.0242975087500399E-3</v>
      </c>
      <c r="CD1795">
        <v>1656</v>
      </c>
      <c r="CE1795">
        <v>0</v>
      </c>
      <c r="CF1795">
        <v>1.7661712362192882E-3</v>
      </c>
      <c r="CG1795">
        <v>0</v>
      </c>
      <c r="CH1795">
        <v>0</v>
      </c>
      <c r="CI1795">
        <v>21968.262088416392</v>
      </c>
    </row>
    <row r="1796" spans="77:87" x14ac:dyDescent="0.25">
      <c r="BY1796" t="s">
        <v>6332</v>
      </c>
      <c r="BZ1796" t="s">
        <v>6333</v>
      </c>
      <c r="CA1796" t="s">
        <v>6334</v>
      </c>
      <c r="CB1796">
        <v>25147.420524631802</v>
      </c>
      <c r="CC1796">
        <v>3.4623091925267498E-5</v>
      </c>
      <c r="CD1796">
        <v>1657</v>
      </c>
      <c r="CE1796">
        <v>0.66075809714420597</v>
      </c>
      <c r="CF1796">
        <v>3.0208162981508954E-5</v>
      </c>
      <c r="CG1796">
        <v>0.353155537637729</v>
      </c>
      <c r="CH1796">
        <v>0.30812326241139176</v>
      </c>
      <c r="CI1796">
        <v>21940.772343853914</v>
      </c>
    </row>
    <row r="1797" spans="77:87" x14ac:dyDescent="0.25">
      <c r="BY1797" t="s">
        <v>5031</v>
      </c>
      <c r="BZ1797" t="s">
        <v>5032</v>
      </c>
      <c r="CA1797" t="s">
        <v>5033</v>
      </c>
      <c r="CB1797">
        <v>25097.046384783898</v>
      </c>
      <c r="CC1797">
        <v>1.8465660303247601E-3</v>
      </c>
      <c r="CD1797">
        <v>1658</v>
      </c>
      <c r="CE1797">
        <v>6.1081477114840403</v>
      </c>
      <c r="CF1797">
        <v>1.6111030095339294E-3</v>
      </c>
      <c r="CG1797">
        <v>16642.378669876802</v>
      </c>
      <c r="CH1797">
        <v>14520.242396166139</v>
      </c>
      <c r="CI1797">
        <v>21896.821612074575</v>
      </c>
    </row>
    <row r="1798" spans="77:87" x14ac:dyDescent="0.25">
      <c r="BY1798" t="s">
        <v>5663</v>
      </c>
      <c r="BZ1798" t="s">
        <v>5664</v>
      </c>
      <c r="CA1798" t="s">
        <v>3397</v>
      </c>
      <c r="CB1798">
        <v>25029.6374761933</v>
      </c>
      <c r="CC1798">
        <v>2.0478379111243E-3</v>
      </c>
      <c r="CD1798">
        <v>1659</v>
      </c>
      <c r="CE1798">
        <v>13.469850845706199</v>
      </c>
      <c r="CF1798">
        <v>1.7867099077251969E-3</v>
      </c>
      <c r="CG1798">
        <v>323.91464509790399</v>
      </c>
      <c r="CH1798">
        <v>282.61099304289002</v>
      </c>
      <c r="CI1798">
        <v>21838.008283053998</v>
      </c>
    </row>
    <row r="1799" spans="77:87" x14ac:dyDescent="0.25">
      <c r="BY1799" t="s">
        <v>5765</v>
      </c>
      <c r="BZ1799" t="s">
        <v>1575</v>
      </c>
      <c r="CA1799" t="s">
        <v>1576</v>
      </c>
      <c r="CB1799">
        <v>24724.936959085899</v>
      </c>
      <c r="CC1799">
        <v>1.5707713499316801E-3</v>
      </c>
      <c r="CD1799">
        <v>1660</v>
      </c>
      <c r="CE1799">
        <v>-7.4405531902680897</v>
      </c>
      <c r="CF1799">
        <v>1.3704760120164924E-3</v>
      </c>
      <c r="CG1799">
        <v>237.98941809744099</v>
      </c>
      <c r="CH1799">
        <v>207.642435438164</v>
      </c>
      <c r="CI1799">
        <v>21572.161347685029</v>
      </c>
    </row>
    <row r="1800" spans="77:87" x14ac:dyDescent="0.25">
      <c r="BY1800" t="s">
        <v>6393</v>
      </c>
      <c r="BZ1800" t="s">
        <v>181</v>
      </c>
      <c r="CA1800" t="s">
        <v>182</v>
      </c>
      <c r="CB1800">
        <v>24675.401366937698</v>
      </c>
      <c r="CC1800">
        <v>1.5046777952942101E-3</v>
      </c>
      <c r="CD1800">
        <v>1661</v>
      </c>
      <c r="CE1800">
        <v>-7.6990256520909899</v>
      </c>
      <c r="CF1800">
        <v>1.3128103109050649E-3</v>
      </c>
      <c r="CG1800">
        <v>1.0973174730905799</v>
      </c>
      <c r="CH1800">
        <v>0.95739413282690822</v>
      </c>
      <c r="CI1800">
        <v>21528.942237034014</v>
      </c>
    </row>
    <row r="1801" spans="77:87" x14ac:dyDescent="0.25">
      <c r="BY1801" t="s">
        <v>4911</v>
      </c>
      <c r="BZ1801" t="s">
        <v>561</v>
      </c>
      <c r="CA1801" t="s">
        <v>562</v>
      </c>
      <c r="CB1801">
        <v>24437.814071206602</v>
      </c>
      <c r="CC1801">
        <v>3.57767031630127E-4</v>
      </c>
      <c r="CD1801">
        <v>1662</v>
      </c>
      <c r="CE1801">
        <v>-16.650836583354302</v>
      </c>
      <c r="CF1801">
        <v>3.1214672635884315E-4</v>
      </c>
      <c r="CG1801">
        <v>31.1926859853731</v>
      </c>
      <c r="CH1801">
        <v>27.215181824634247</v>
      </c>
      <c r="CI1801">
        <v>21321.650647730774</v>
      </c>
    </row>
    <row r="1802" spans="77:87" x14ac:dyDescent="0.25">
      <c r="BY1802" t="s">
        <v>4414</v>
      </c>
      <c r="BZ1802" t="s">
        <v>4415</v>
      </c>
      <c r="CA1802" t="s">
        <v>4416</v>
      </c>
      <c r="CB1802">
        <v>24410.179608902301</v>
      </c>
      <c r="CC1802">
        <v>3.4770758754327398E-7</v>
      </c>
      <c r="CD1802">
        <v>1663</v>
      </c>
      <c r="CE1802">
        <v>0.91623560265641701</v>
      </c>
      <c r="CF1802">
        <v>3.0337000222528107E-7</v>
      </c>
      <c r="CG1802">
        <v>31.579996265693001</v>
      </c>
      <c r="CH1802">
        <v>27.553104621869437</v>
      </c>
      <c r="CI1802">
        <v>21297.539966252745</v>
      </c>
    </row>
    <row r="1803" spans="77:87" x14ac:dyDescent="0.25">
      <c r="BY1803" t="s">
        <v>5346</v>
      </c>
      <c r="BZ1803" t="s">
        <v>5347</v>
      </c>
      <c r="CA1803" t="s">
        <v>5348</v>
      </c>
      <c r="CB1803">
        <v>24407.026108424699</v>
      </c>
      <c r="CC1803">
        <v>2.43395311280292E-4</v>
      </c>
      <c r="CD1803">
        <v>1664</v>
      </c>
      <c r="CE1803">
        <v>17.1608245084064</v>
      </c>
      <c r="CF1803">
        <v>2.1235900155769694E-4</v>
      </c>
      <c r="CG1803">
        <v>66.064441633222003</v>
      </c>
      <c r="CH1803">
        <v>57.640300422803364</v>
      </c>
      <c r="CI1803">
        <v>21294.788581235043</v>
      </c>
    </row>
    <row r="1804" spans="77:87" x14ac:dyDescent="0.25">
      <c r="BY1804" t="s">
        <v>6647</v>
      </c>
      <c r="BZ1804" t="s">
        <v>1259</v>
      </c>
      <c r="CA1804" t="s">
        <v>1260</v>
      </c>
      <c r="CB1804">
        <v>24270.120083067501</v>
      </c>
      <c r="CC1804">
        <v>3.9780045600241402E-3</v>
      </c>
      <c r="CD1804">
        <v>1665</v>
      </c>
      <c r="CE1804">
        <v>2.0882719960940501</v>
      </c>
      <c r="CF1804">
        <v>3.4707532865572237E-3</v>
      </c>
      <c r="CG1804">
        <v>0.432966016313027</v>
      </c>
      <c r="CH1804">
        <v>0.37775678770888788</v>
      </c>
      <c r="CI1804">
        <v>21175.339990795241</v>
      </c>
    </row>
    <row r="1805" spans="77:87" x14ac:dyDescent="0.25">
      <c r="BY1805" t="s">
        <v>3718</v>
      </c>
      <c r="BZ1805" t="s">
        <v>1795</v>
      </c>
      <c r="CA1805" t="s">
        <v>1796</v>
      </c>
      <c r="CB1805">
        <v>24080.374202241899</v>
      </c>
      <c r="CC1805">
        <v>5.0409044412737603E-3</v>
      </c>
      <c r="CD1805">
        <v>1666</v>
      </c>
      <c r="CE1805">
        <v>125.165300433308</v>
      </c>
      <c r="CF1805">
        <v>4.3981185523491798E-3</v>
      </c>
      <c r="CG1805">
        <v>6.0911160431088396</v>
      </c>
      <c r="CH1805">
        <v>5.3144134719878613</v>
      </c>
      <c r="CI1805">
        <v>21009.789366217236</v>
      </c>
    </row>
    <row r="1806" spans="77:87" x14ac:dyDescent="0.25">
      <c r="BY1806" t="s">
        <v>5932</v>
      </c>
      <c r="BZ1806" t="s">
        <v>2691</v>
      </c>
      <c r="CA1806" t="s">
        <v>2692</v>
      </c>
      <c r="CB1806">
        <v>23790.525817705398</v>
      </c>
      <c r="CC1806">
        <v>1.15206170506136E-2</v>
      </c>
      <c r="CD1806">
        <v>1667</v>
      </c>
      <c r="CE1806">
        <v>0.335145725966769</v>
      </c>
      <c r="CF1806">
        <v>1.0051577088021662E-2</v>
      </c>
      <c r="CG1806">
        <v>19.585048986043098</v>
      </c>
      <c r="CH1806">
        <v>17.087681049636807</v>
      </c>
      <c r="CI1806">
        <v>20756.900708586523</v>
      </c>
    </row>
    <row r="1807" spans="77:87" x14ac:dyDescent="0.25">
      <c r="BY1807" t="s">
        <v>4474</v>
      </c>
      <c r="BZ1807" t="s">
        <v>3398</v>
      </c>
      <c r="CA1807" t="s">
        <v>3399</v>
      </c>
      <c r="CB1807">
        <v>23774.483769574501</v>
      </c>
      <c r="CC1807">
        <v>3.4759268540632497E-5</v>
      </c>
      <c r="CD1807">
        <v>1668</v>
      </c>
      <c r="CE1807">
        <v>-49.549140185145298</v>
      </c>
      <c r="CF1807">
        <v>3.0326975171942299E-5</v>
      </c>
      <c r="CG1807">
        <v>313.02952156268401</v>
      </c>
      <c r="CH1807">
        <v>273.11387515014007</v>
      </c>
      <c r="CI1807">
        <v>20742.904246180988</v>
      </c>
    </row>
    <row r="1808" spans="77:87" x14ac:dyDescent="0.25">
      <c r="BY1808" t="s">
        <v>6808</v>
      </c>
      <c r="BZ1808" t="s">
        <v>310</v>
      </c>
      <c r="CA1808" t="s">
        <v>311</v>
      </c>
      <c r="CB1808">
        <v>23693.3146254901</v>
      </c>
      <c r="CC1808">
        <v>1.55711698153827E-3</v>
      </c>
      <c r="CD1808">
        <v>1669</v>
      </c>
      <c r="CE1808">
        <v>0</v>
      </c>
      <c r="CF1808">
        <v>1.3585627667543998E-3</v>
      </c>
      <c r="CG1808">
        <v>0</v>
      </c>
      <c r="CH1808">
        <v>0</v>
      </c>
      <c r="CI1808">
        <v>20672.085304335367</v>
      </c>
    </row>
    <row r="1809" spans="77:87" x14ac:dyDescent="0.25">
      <c r="BY1809" t="s">
        <v>4373</v>
      </c>
      <c r="BZ1809" t="s">
        <v>4374</v>
      </c>
      <c r="CA1809" t="s">
        <v>4374</v>
      </c>
      <c r="CB1809">
        <v>23597.3901603056</v>
      </c>
      <c r="CC1809">
        <v>4.13496706058465E-3</v>
      </c>
      <c r="CD1809">
        <v>1670</v>
      </c>
      <c r="CE1809">
        <v>12.2229111933793</v>
      </c>
      <c r="CF1809">
        <v>3.6077008708212607E-3</v>
      </c>
      <c r="CG1809">
        <v>449.91184322388699</v>
      </c>
      <c r="CH1809">
        <v>392.54178444703643</v>
      </c>
      <c r="CI1809">
        <v>20588.392551404402</v>
      </c>
    </row>
    <row r="1810" spans="77:87" x14ac:dyDescent="0.25">
      <c r="BY1810" t="s">
        <v>7157</v>
      </c>
      <c r="BZ1810" t="s">
        <v>7158</v>
      </c>
      <c r="CA1810" t="s">
        <v>7158</v>
      </c>
      <c r="CB1810">
        <v>23582.807039558498</v>
      </c>
      <c r="CC1810">
        <v>3.5731138222922E-5</v>
      </c>
      <c r="CD1810">
        <v>1671</v>
      </c>
      <c r="CE1810">
        <v>0</v>
      </c>
      <c r="CF1810">
        <v>3.1174917863564339E-5</v>
      </c>
      <c r="CG1810">
        <v>0</v>
      </c>
      <c r="CH1810">
        <v>0</v>
      </c>
      <c r="CI1810">
        <v>20575.668982716244</v>
      </c>
    </row>
    <row r="1811" spans="77:87" x14ac:dyDescent="0.25">
      <c r="BY1811" t="s">
        <v>5160</v>
      </c>
      <c r="BZ1811" t="s">
        <v>3433</v>
      </c>
      <c r="CA1811" t="s">
        <v>3433</v>
      </c>
      <c r="CB1811">
        <v>23420.743335471401</v>
      </c>
      <c r="CC1811">
        <v>8.7621086800460293E-3</v>
      </c>
      <c r="CD1811">
        <v>1672</v>
      </c>
      <c r="CE1811">
        <v>22.852829762254</v>
      </c>
      <c r="CF1811">
        <v>7.6448171538186435E-3</v>
      </c>
      <c r="CG1811">
        <v>173.85136269932701</v>
      </c>
      <c r="CH1811">
        <v>151.68288003608509</v>
      </c>
      <c r="CI1811">
        <v>20434.270669792109</v>
      </c>
    </row>
    <row r="1812" spans="77:87" x14ac:dyDescent="0.25">
      <c r="BY1812" t="s">
        <v>5741</v>
      </c>
      <c r="BZ1812" t="s">
        <v>3315</v>
      </c>
      <c r="CA1812" t="s">
        <v>3316</v>
      </c>
      <c r="CB1812">
        <v>22744.423351547499</v>
      </c>
      <c r="CC1812">
        <v>4.0611295208026403E-6</v>
      </c>
      <c r="CD1812">
        <v>1673</v>
      </c>
      <c r="CE1812">
        <v>8.4678371097386407</v>
      </c>
      <c r="CF1812">
        <v>3.5432786510870142E-6</v>
      </c>
      <c r="CG1812">
        <v>16499.425428530401</v>
      </c>
      <c r="CH1812">
        <v>14395.517694436783</v>
      </c>
      <c r="CI1812">
        <v>19844.190952298282</v>
      </c>
    </row>
    <row r="1813" spans="77:87" x14ac:dyDescent="0.25">
      <c r="BY1813" t="s">
        <v>5614</v>
      </c>
      <c r="BZ1813" t="s">
        <v>3319</v>
      </c>
      <c r="CA1813" t="s">
        <v>3320</v>
      </c>
      <c r="CB1813">
        <v>23341.866203333499</v>
      </c>
      <c r="CC1813">
        <v>2.8108186918628097E-4</v>
      </c>
      <c r="CD1813">
        <v>1674</v>
      </c>
      <c r="CE1813">
        <v>1.6551866967820901</v>
      </c>
      <c r="CF1813">
        <v>2.4523999571886165E-4</v>
      </c>
      <c r="CG1813">
        <v>13813.366593820399</v>
      </c>
      <c r="CH1813">
        <v>12051.968965975992</v>
      </c>
      <c r="CI1813">
        <v>20365.45147628164</v>
      </c>
    </row>
    <row r="1814" spans="77:87" x14ac:dyDescent="0.25">
      <c r="BY1814" t="s">
        <v>6289</v>
      </c>
      <c r="BZ1814" t="s">
        <v>6290</v>
      </c>
      <c r="CA1814" t="s">
        <v>6291</v>
      </c>
      <c r="CB1814">
        <v>23255.464584252299</v>
      </c>
      <c r="CC1814">
        <v>4.7967790586072798E-3</v>
      </c>
      <c r="CD1814">
        <v>1675</v>
      </c>
      <c r="CE1814">
        <v>-0.60279117867278198</v>
      </c>
      <c r="CF1814">
        <v>4.1851225737280333E-3</v>
      </c>
      <c r="CG1814">
        <v>558.35977780830899</v>
      </c>
      <c r="CH1814">
        <v>487.16108910086052</v>
      </c>
      <c r="CI1814">
        <v>20290.067273255961</v>
      </c>
    </row>
    <row r="1815" spans="77:87" x14ac:dyDescent="0.25">
      <c r="BY1815" t="s">
        <v>5377</v>
      </c>
      <c r="BZ1815" t="s">
        <v>5899</v>
      </c>
      <c r="CA1815" t="s">
        <v>5900</v>
      </c>
      <c r="CB1815">
        <v>22948.682268262801</v>
      </c>
      <c r="CC1815">
        <v>9.4400776809345603E-3</v>
      </c>
      <c r="CD1815">
        <v>1676</v>
      </c>
      <c r="CE1815">
        <v>0</v>
      </c>
      <c r="CF1815">
        <v>8.2363356155278743E-3</v>
      </c>
      <c r="CG1815">
        <v>0</v>
      </c>
      <c r="CH1815">
        <v>0</v>
      </c>
      <c r="CI1815">
        <v>20022.403997507547</v>
      </c>
    </row>
    <row r="1816" spans="77:87" x14ac:dyDescent="0.25">
      <c r="BY1816" t="s">
        <v>5829</v>
      </c>
      <c r="BZ1816" t="s">
        <v>3231</v>
      </c>
      <c r="CA1816" t="s">
        <v>3232</v>
      </c>
      <c r="CB1816">
        <v>22885.297320244499</v>
      </c>
      <c r="CC1816">
        <v>1.6065021122749999E-3</v>
      </c>
      <c r="CD1816">
        <v>1677</v>
      </c>
      <c r="CE1816">
        <v>-0.127769569572906</v>
      </c>
      <c r="CF1816">
        <v>1.4016506019303664E-3</v>
      </c>
      <c r="CG1816">
        <v>0</v>
      </c>
      <c r="CH1816">
        <v>0</v>
      </c>
      <c r="CI1816">
        <v>19967.101517750853</v>
      </c>
    </row>
    <row r="1817" spans="77:87" x14ac:dyDescent="0.25">
      <c r="BY1817" t="s">
        <v>4514</v>
      </c>
      <c r="BZ1817" t="s">
        <v>6990</v>
      </c>
      <c r="CA1817" t="s">
        <v>6991</v>
      </c>
      <c r="CB1817">
        <v>22674.783720327901</v>
      </c>
      <c r="CC1817">
        <v>1.4560093172788901E-3</v>
      </c>
      <c r="CD1817">
        <v>1678</v>
      </c>
      <c r="CE1817">
        <v>-3.0426030219072699</v>
      </c>
      <c r="CF1817">
        <v>1.2703477451953902E-3</v>
      </c>
      <c r="CG1817">
        <v>0</v>
      </c>
      <c r="CH1817">
        <v>0</v>
      </c>
      <c r="CI1817">
        <v>19783.431349014019</v>
      </c>
    </row>
    <row r="1818" spans="77:87" x14ac:dyDescent="0.25">
      <c r="BY1818" t="s">
        <v>6282</v>
      </c>
      <c r="BZ1818" t="s">
        <v>6283</v>
      </c>
      <c r="CA1818" t="s">
        <v>6284</v>
      </c>
      <c r="CB1818">
        <v>22514.9111606484</v>
      </c>
      <c r="CC1818">
        <v>2.2592677415580499E-3</v>
      </c>
      <c r="CD1818">
        <v>1679</v>
      </c>
      <c r="CE1818">
        <v>82.429472892060005</v>
      </c>
      <c r="CF1818">
        <v>1.9711794747610178E-3</v>
      </c>
      <c r="CG1818">
        <v>0.52011819207105003</v>
      </c>
      <c r="CH1818">
        <v>0.45379584092730241</v>
      </c>
      <c r="CI1818">
        <v>19643.944778909488</v>
      </c>
    </row>
    <row r="1819" spans="77:87" x14ac:dyDescent="0.25">
      <c r="BY1819" t="s">
        <v>5494</v>
      </c>
      <c r="BZ1819" t="s">
        <v>5495</v>
      </c>
      <c r="CA1819" t="s">
        <v>5496</v>
      </c>
      <c r="CB1819">
        <v>21871.510056976698</v>
      </c>
      <c r="CC1819">
        <v>7.2905057824941598E-3</v>
      </c>
      <c r="CD1819">
        <v>1680</v>
      </c>
      <c r="CE1819">
        <v>0</v>
      </c>
      <c r="CF1819">
        <v>6.3608642281452023E-3</v>
      </c>
      <c r="CG1819">
        <v>0</v>
      </c>
      <c r="CH1819">
        <v>0</v>
      </c>
      <c r="CI1819">
        <v>19082.58632357138</v>
      </c>
    </row>
    <row r="1820" spans="77:87" x14ac:dyDescent="0.25">
      <c r="BY1820" t="s">
        <v>7131</v>
      </c>
      <c r="BZ1820" t="s">
        <v>7132</v>
      </c>
      <c r="CA1820" t="s">
        <v>7133</v>
      </c>
      <c r="CB1820">
        <v>21623.001952125302</v>
      </c>
      <c r="CC1820">
        <v>1.3424599212842399E-3</v>
      </c>
      <c r="CD1820">
        <v>1681</v>
      </c>
      <c r="CE1820">
        <v>20.9349534914994</v>
      </c>
      <c r="CF1820">
        <v>1.171277486881602E-3</v>
      </c>
      <c r="CG1820">
        <v>33.915739885066401</v>
      </c>
      <c r="CH1820">
        <v>29.591008229362057</v>
      </c>
      <c r="CI1820">
        <v>18865.766481202005</v>
      </c>
    </row>
    <row r="1821" spans="77:87" x14ac:dyDescent="0.25">
      <c r="BY1821" t="s">
        <v>5883</v>
      </c>
      <c r="BZ1821" t="s">
        <v>617</v>
      </c>
      <c r="CA1821" t="s">
        <v>5884</v>
      </c>
      <c r="CB1821">
        <v>21584.236464703401</v>
      </c>
      <c r="CC1821">
        <v>9.2996277908911202E-4</v>
      </c>
      <c r="CD1821">
        <v>1682</v>
      </c>
      <c r="CE1821">
        <v>0</v>
      </c>
      <c r="CF1821">
        <v>8.1137950527634343E-4</v>
      </c>
      <c r="CG1821">
        <v>0</v>
      </c>
      <c r="CH1821">
        <v>0</v>
      </c>
      <c r="CI1821">
        <v>18831.944136143222</v>
      </c>
    </row>
    <row r="1822" spans="77:87" x14ac:dyDescent="0.25">
      <c r="BY1822" t="s">
        <v>5015</v>
      </c>
      <c r="BZ1822" t="s">
        <v>3407</v>
      </c>
      <c r="CA1822" t="s">
        <v>3408</v>
      </c>
      <c r="CB1822">
        <v>21164.426301456901</v>
      </c>
      <c r="CC1822">
        <v>1.7379634270316201E-4</v>
      </c>
      <c r="CD1822">
        <v>1683</v>
      </c>
      <c r="CE1822">
        <v>7.4201325173418704</v>
      </c>
      <c r="CF1822">
        <v>1.5163487585971108E-4</v>
      </c>
      <c r="CG1822">
        <v>335.85839825896801</v>
      </c>
      <c r="CH1822">
        <v>293.03175046337412</v>
      </c>
      <c r="CI1822">
        <v>18465.665646052934</v>
      </c>
    </row>
    <row r="1823" spans="77:87" x14ac:dyDescent="0.25">
      <c r="BY1823" t="s">
        <v>5090</v>
      </c>
      <c r="BZ1823" t="s">
        <v>5090</v>
      </c>
      <c r="CA1823" t="s">
        <v>3425</v>
      </c>
      <c r="CB1823">
        <v>21149.388769451001</v>
      </c>
      <c r="CC1823">
        <v>6.9518537081264995E-5</v>
      </c>
      <c r="CD1823">
        <v>1684</v>
      </c>
      <c r="CE1823">
        <v>0.92024521964594796</v>
      </c>
      <c r="CF1823">
        <v>6.0653950343884598E-5</v>
      </c>
      <c r="CG1823">
        <v>0.56617633867223904</v>
      </c>
      <c r="CH1823">
        <v>0.4939809290227874</v>
      </c>
      <c r="CI1823">
        <v>18452.545609903234</v>
      </c>
    </row>
    <row r="1824" spans="77:87" x14ac:dyDescent="0.25">
      <c r="BY1824" t="s">
        <v>5612</v>
      </c>
      <c r="BZ1824" t="s">
        <v>2721</v>
      </c>
      <c r="CA1824" t="s">
        <v>2722</v>
      </c>
      <c r="CB1824">
        <v>21093.921686399401</v>
      </c>
      <c r="CC1824">
        <v>2.6745632231698102E-5</v>
      </c>
      <c r="CD1824">
        <v>1685</v>
      </c>
      <c r="CE1824">
        <v>6.44716446084522E-2</v>
      </c>
      <c r="CF1824">
        <v>2.3335189683305361E-5</v>
      </c>
      <c r="CG1824">
        <v>825.25296686873799</v>
      </c>
      <c r="CH1824">
        <v>720.02166005143806</v>
      </c>
      <c r="CI1824">
        <v>18404.151356479877</v>
      </c>
    </row>
    <row r="1825" spans="77:87" x14ac:dyDescent="0.25">
      <c r="BY1825" t="s">
        <v>5394</v>
      </c>
      <c r="BZ1825" t="s">
        <v>3287</v>
      </c>
      <c r="CA1825" t="s">
        <v>3288</v>
      </c>
      <c r="CB1825">
        <v>21046.3705016323</v>
      </c>
      <c r="CC1825">
        <v>2.0507968438973202E-3</v>
      </c>
      <c r="CD1825">
        <v>1686</v>
      </c>
      <c r="CE1825">
        <v>-70.2560738821564</v>
      </c>
      <c r="CF1825">
        <v>1.7892915351445983E-3</v>
      </c>
      <c r="CG1825">
        <v>18.895838397428399</v>
      </c>
      <c r="CH1825">
        <v>16.486354460018724</v>
      </c>
      <c r="CI1825">
        <v>18362.66361348717</v>
      </c>
    </row>
    <row r="1826" spans="77:87" x14ac:dyDescent="0.25">
      <c r="BY1826" t="s">
        <v>6458</v>
      </c>
      <c r="BZ1826" t="s">
        <v>6459</v>
      </c>
      <c r="CA1826" t="s">
        <v>6460</v>
      </c>
      <c r="CB1826">
        <v>21009.446655230298</v>
      </c>
      <c r="CC1826">
        <v>2.7488870253865E-3</v>
      </c>
      <c r="CD1826">
        <v>1687</v>
      </c>
      <c r="CE1826">
        <v>-2.7487734057474298</v>
      </c>
      <c r="CF1826">
        <v>2.3983654452313669E-3</v>
      </c>
      <c r="CG1826">
        <v>10.329134376100001</v>
      </c>
      <c r="CH1826">
        <v>9.0120251352659899</v>
      </c>
      <c r="CI1826">
        <v>18330.44807443527</v>
      </c>
    </row>
    <row r="1827" spans="77:87" x14ac:dyDescent="0.25">
      <c r="BY1827" t="s">
        <v>5964</v>
      </c>
      <c r="BZ1827" t="s">
        <v>3078</v>
      </c>
      <c r="CA1827" t="s">
        <v>3079</v>
      </c>
      <c r="CB1827">
        <v>20918.4566262304</v>
      </c>
      <c r="CC1827">
        <v>1.7384083958500799E-4</v>
      </c>
      <c r="CD1827">
        <v>1688</v>
      </c>
      <c r="CE1827">
        <v>0.99976280518247296</v>
      </c>
      <c r="CF1827">
        <v>1.5167369876616536E-4</v>
      </c>
      <c r="CG1827">
        <v>1.47417031968087</v>
      </c>
      <c r="CH1827">
        <v>1.2861929655370841</v>
      </c>
      <c r="CI1827">
        <v>18251.060547993264</v>
      </c>
    </row>
    <row r="1828" spans="77:87" x14ac:dyDescent="0.25">
      <c r="BY1828" t="s">
        <v>4658</v>
      </c>
      <c r="BZ1828" t="s">
        <v>4659</v>
      </c>
      <c r="CA1828" t="s">
        <v>4660</v>
      </c>
      <c r="CB1828">
        <v>20763.288795405901</v>
      </c>
      <c r="CC1828">
        <v>1.3903707416252999E-4</v>
      </c>
      <c r="CD1828">
        <v>1689</v>
      </c>
      <c r="CE1828">
        <v>33.049642318203098</v>
      </c>
      <c r="CF1828">
        <v>1.213079006877692E-4</v>
      </c>
      <c r="CG1828">
        <v>6.9520854365839</v>
      </c>
      <c r="CH1828">
        <v>6.0655972142233434</v>
      </c>
      <c r="CI1828">
        <v>18115.67878794852</v>
      </c>
    </row>
    <row r="1829" spans="77:87" x14ac:dyDescent="0.25">
      <c r="BY1829" t="s">
        <v>6621</v>
      </c>
      <c r="BZ1829" t="s">
        <v>3323</v>
      </c>
      <c r="CA1829" t="s">
        <v>3324</v>
      </c>
      <c r="CB1829">
        <v>20709.840050029401</v>
      </c>
      <c r="CC1829">
        <v>5.3159329620907003E-3</v>
      </c>
      <c r="CD1829">
        <v>1690</v>
      </c>
      <c r="CE1829">
        <v>1.5415003018050799</v>
      </c>
      <c r="CF1829">
        <v>4.6380770863626688E-3</v>
      </c>
      <c r="CG1829">
        <v>1790.59855772373</v>
      </c>
      <c r="CH1829">
        <v>1562.272173234147</v>
      </c>
      <c r="CI1829">
        <v>18069.045505889961</v>
      </c>
    </row>
    <row r="1830" spans="77:87" x14ac:dyDescent="0.25">
      <c r="BY1830" t="s">
        <v>6477</v>
      </c>
      <c r="BZ1830" t="s">
        <v>2695</v>
      </c>
      <c r="CA1830" t="s">
        <v>2696</v>
      </c>
      <c r="CB1830">
        <v>20672.227561848002</v>
      </c>
      <c r="CC1830">
        <v>9.3850025059707704E-4</v>
      </c>
      <c r="CD1830">
        <v>1691</v>
      </c>
      <c r="CE1830">
        <v>-42.0245399802034</v>
      </c>
      <c r="CF1830">
        <v>8.1882832964244178E-4</v>
      </c>
      <c r="CG1830">
        <v>108.733491978316</v>
      </c>
      <c r="CH1830">
        <v>94.868449482193057</v>
      </c>
      <c r="CI1830">
        <v>18036.229136526523</v>
      </c>
    </row>
    <row r="1831" spans="77:87" x14ac:dyDescent="0.25">
      <c r="BY1831" t="s">
        <v>4849</v>
      </c>
      <c r="BZ1831" t="s">
        <v>795</v>
      </c>
      <c r="CA1831" t="s">
        <v>796</v>
      </c>
      <c r="CB1831">
        <v>20280.262607528501</v>
      </c>
      <c r="CC1831">
        <v>1.9493243904471599E-2</v>
      </c>
      <c r="CD1831">
        <v>1692</v>
      </c>
      <c r="CE1831">
        <v>0</v>
      </c>
      <c r="CF1831">
        <v>1.7007582401236815E-2</v>
      </c>
      <c r="CG1831">
        <v>0</v>
      </c>
      <c r="CH1831">
        <v>0</v>
      </c>
      <c r="CI1831">
        <v>17694.245201392121</v>
      </c>
    </row>
    <row r="1832" spans="77:87" x14ac:dyDescent="0.25">
      <c r="BY1832" t="s">
        <v>6329</v>
      </c>
      <c r="BZ1832" t="s">
        <v>6330</v>
      </c>
      <c r="CA1832" t="s">
        <v>6331</v>
      </c>
      <c r="CB1832">
        <v>17578.086551960099</v>
      </c>
      <c r="CC1832">
        <v>2.4331487978442799E-4</v>
      </c>
      <c r="CD1832">
        <v>1693</v>
      </c>
      <c r="CE1832">
        <v>-72.839222675751898</v>
      </c>
      <c r="CF1832">
        <v>2.1228882620359654E-4</v>
      </c>
      <c r="CG1832">
        <v>848.27185898962898</v>
      </c>
      <c r="CH1832">
        <v>740.10532116242575</v>
      </c>
      <c r="CI1832">
        <v>15336.634423373467</v>
      </c>
    </row>
    <row r="1833" spans="77:87" x14ac:dyDescent="0.25">
      <c r="BY1833" t="s">
        <v>5395</v>
      </c>
      <c r="BZ1833" t="s">
        <v>5396</v>
      </c>
      <c r="CA1833" t="s">
        <v>5397</v>
      </c>
      <c r="CB1833">
        <v>20015.5761682632</v>
      </c>
      <c r="CC1833">
        <v>5.6511893267990898E-4</v>
      </c>
      <c r="CD1833">
        <v>1694</v>
      </c>
      <c r="CE1833">
        <v>76.223509521434494</v>
      </c>
      <c r="CF1833">
        <v>4.9305835709816332E-4</v>
      </c>
      <c r="CG1833">
        <v>52.905359704999803</v>
      </c>
      <c r="CH1833">
        <v>46.15918566757648</v>
      </c>
      <c r="CI1833">
        <v>17463.309988743295</v>
      </c>
    </row>
    <row r="1834" spans="77:87" x14ac:dyDescent="0.25">
      <c r="BY1834" t="s">
        <v>6087</v>
      </c>
      <c r="BZ1834" t="s">
        <v>6088</v>
      </c>
      <c r="CA1834" t="s">
        <v>6089</v>
      </c>
      <c r="CB1834">
        <v>19965.329488323001</v>
      </c>
      <c r="CC1834">
        <v>5.5633214006923799E-3</v>
      </c>
      <c r="CD1834">
        <v>1695</v>
      </c>
      <c r="CE1834">
        <v>46.787251785682102</v>
      </c>
      <c r="CF1834">
        <v>4.8539200356044945E-3</v>
      </c>
      <c r="CG1834">
        <v>54.640041644990298</v>
      </c>
      <c r="CH1834">
        <v>47.672671374671026</v>
      </c>
      <c r="CI1834">
        <v>17419.47046394899</v>
      </c>
    </row>
    <row r="1835" spans="77:87" x14ac:dyDescent="0.25">
      <c r="BY1835" t="s">
        <v>9714</v>
      </c>
      <c r="BZ1835" t="s">
        <v>9789</v>
      </c>
      <c r="CA1835" t="s">
        <v>9790</v>
      </c>
      <c r="CB1835">
        <v>19779.272319784101</v>
      </c>
      <c r="CC1835">
        <v>3.12833416865693E-4</v>
      </c>
      <c r="CD1835">
        <v>1696</v>
      </c>
      <c r="CE1835">
        <v>-18.149072288864801</v>
      </c>
      <c r="CF1835">
        <v>2.7294277654748113E-4</v>
      </c>
      <c r="CG1835">
        <v>37.624748156516702</v>
      </c>
      <c r="CH1835">
        <v>32.827066020086647</v>
      </c>
      <c r="CI1835">
        <v>17257.138189199159</v>
      </c>
    </row>
    <row r="1836" spans="77:87" x14ac:dyDescent="0.25">
      <c r="BY1836" t="s">
        <v>6954</v>
      </c>
      <c r="BZ1836" t="s">
        <v>6955</v>
      </c>
      <c r="CA1836" t="s">
        <v>6956</v>
      </c>
      <c r="CB1836">
        <v>19763.603020666498</v>
      </c>
      <c r="CC1836">
        <v>4.1659779068648297E-6</v>
      </c>
      <c r="CD1836">
        <v>1697</v>
      </c>
      <c r="CE1836">
        <v>50.869930482679997</v>
      </c>
      <c r="CF1836">
        <v>3.6347574000488695E-6</v>
      </c>
      <c r="CG1836">
        <v>34.731038255298898</v>
      </c>
      <c r="CH1836">
        <v>30.302344643212731</v>
      </c>
      <c r="CI1836">
        <v>17243.46694508924</v>
      </c>
    </row>
    <row r="1837" spans="77:87" x14ac:dyDescent="0.25">
      <c r="BY1837" t="s">
        <v>5200</v>
      </c>
      <c r="BZ1837" t="s">
        <v>5201</v>
      </c>
      <c r="CA1837" t="s">
        <v>5202</v>
      </c>
      <c r="CB1837">
        <v>19643.664920587798</v>
      </c>
      <c r="CC1837">
        <v>8.6898028469407603E-4</v>
      </c>
      <c r="CD1837">
        <v>1698</v>
      </c>
      <c r="CE1837">
        <v>0.96576876217060403</v>
      </c>
      <c r="CF1837">
        <v>7.5817313267159594E-4</v>
      </c>
      <c r="CG1837">
        <v>6.0132675315052904</v>
      </c>
      <c r="CH1837">
        <v>5.2464917354929277</v>
      </c>
      <c r="CI1837">
        <v>17138.822631903975</v>
      </c>
    </row>
    <row r="1838" spans="77:87" x14ac:dyDescent="0.25">
      <c r="BY1838" t="s">
        <v>5578</v>
      </c>
      <c r="BZ1838" t="s">
        <v>2049</v>
      </c>
      <c r="CA1838" t="s">
        <v>2050</v>
      </c>
      <c r="CB1838">
        <v>19574.457217590701</v>
      </c>
      <c r="CC1838">
        <v>5.5613444709657798E-4</v>
      </c>
      <c r="CD1838">
        <v>1699</v>
      </c>
      <c r="CE1838">
        <v>-10.3895873373665</v>
      </c>
      <c r="CF1838">
        <v>4.8521951920950515E-4</v>
      </c>
      <c r="CG1838">
        <v>54.9191314010694</v>
      </c>
      <c r="CH1838">
        <v>47.916173279593458</v>
      </c>
      <c r="CI1838">
        <v>17078.439879946851</v>
      </c>
    </row>
    <row r="1839" spans="77:87" x14ac:dyDescent="0.25">
      <c r="BY1839" t="s">
        <v>6346</v>
      </c>
      <c r="BZ1839" t="s">
        <v>448</v>
      </c>
      <c r="CA1839" t="s">
        <v>449</v>
      </c>
      <c r="CB1839">
        <v>19284.4236836985</v>
      </c>
      <c r="CC1839">
        <v>4.7619012032644502E-3</v>
      </c>
      <c r="CD1839">
        <v>1700</v>
      </c>
      <c r="CE1839">
        <v>-11.325900098300099</v>
      </c>
      <c r="CF1839">
        <v>4.1546921332313892E-3</v>
      </c>
      <c r="CG1839">
        <v>12.0942657002497</v>
      </c>
      <c r="CH1839">
        <v>10.552077503748064</v>
      </c>
      <c r="CI1839">
        <v>16825.389682095378</v>
      </c>
    </row>
    <row r="1840" spans="77:87" x14ac:dyDescent="0.25">
      <c r="BY1840" t="s">
        <v>6023</v>
      </c>
      <c r="BZ1840" t="s">
        <v>762</v>
      </c>
      <c r="CA1840" t="s">
        <v>763</v>
      </c>
      <c r="CB1840">
        <v>19168.758823081698</v>
      </c>
      <c r="CC1840">
        <v>7.6173035058234098E-3</v>
      </c>
      <c r="CD1840">
        <v>1701</v>
      </c>
      <c r="CE1840">
        <v>-0.45938166526348001</v>
      </c>
      <c r="CF1840">
        <v>6.6459906665818471E-3</v>
      </c>
      <c r="CG1840">
        <v>0</v>
      </c>
      <c r="CH1840">
        <v>0</v>
      </c>
      <c r="CI1840">
        <v>16724.473710515267</v>
      </c>
    </row>
    <row r="1841" spans="77:87" x14ac:dyDescent="0.25">
      <c r="BY1841" t="s">
        <v>6054</v>
      </c>
      <c r="BZ1841" t="s">
        <v>6055</v>
      </c>
      <c r="CA1841" t="s">
        <v>6056</v>
      </c>
      <c r="CB1841">
        <v>19098.0343189423</v>
      </c>
      <c r="CC1841">
        <v>1.87695375895095E-3</v>
      </c>
      <c r="CD1841">
        <v>1702</v>
      </c>
      <c r="CE1841">
        <v>-16.1606533817959</v>
      </c>
      <c r="CF1841">
        <v>1.6376158773320794E-3</v>
      </c>
      <c r="CG1841">
        <v>8.4398268523326099</v>
      </c>
      <c r="CH1841">
        <v>7.3636307710842734</v>
      </c>
      <c r="CI1841">
        <v>16662.767570796699</v>
      </c>
    </row>
    <row r="1842" spans="77:87" x14ac:dyDescent="0.25">
      <c r="BY1842" t="s">
        <v>5955</v>
      </c>
      <c r="BZ1842" t="s">
        <v>5956</v>
      </c>
      <c r="CA1842" t="s">
        <v>5957</v>
      </c>
      <c r="CB1842">
        <v>18864.624094804301</v>
      </c>
      <c r="CC1842">
        <v>5.5620803021787504E-3</v>
      </c>
      <c r="CD1842">
        <v>1703</v>
      </c>
      <c r="CE1842">
        <v>30.304219176237499</v>
      </c>
      <c r="CF1842">
        <v>4.852837194526732E-3</v>
      </c>
      <c r="CG1842">
        <v>0</v>
      </c>
      <c r="CH1842">
        <v>0</v>
      </c>
      <c r="CI1842">
        <v>16459.120417979433</v>
      </c>
    </row>
    <row r="1843" spans="77:87" x14ac:dyDescent="0.25">
      <c r="BY1843" t="s">
        <v>6622</v>
      </c>
      <c r="BZ1843" t="s">
        <v>1394</v>
      </c>
      <c r="CA1843" t="s">
        <v>6623</v>
      </c>
      <c r="CB1843">
        <v>18836.5756924753</v>
      </c>
      <c r="CC1843">
        <v>4.2204301995593298E-3</v>
      </c>
      <c r="CD1843">
        <v>1704</v>
      </c>
      <c r="CE1843">
        <v>0</v>
      </c>
      <c r="CF1843">
        <v>3.6822662630927234E-3</v>
      </c>
      <c r="CG1843">
        <v>0</v>
      </c>
      <c r="CH1843">
        <v>0</v>
      </c>
      <c r="CI1843">
        <v>16434.648579625013</v>
      </c>
    </row>
    <row r="1844" spans="77:87" x14ac:dyDescent="0.25">
      <c r="BY1844" t="s">
        <v>9791</v>
      </c>
      <c r="BZ1844" t="s">
        <v>9792</v>
      </c>
      <c r="CA1844" t="s">
        <v>9793</v>
      </c>
      <c r="CB1844">
        <v>18825.572534035298</v>
      </c>
      <c r="CC1844">
        <v>2.08555611243795E-4</v>
      </c>
      <c r="CD1844">
        <v>1705</v>
      </c>
      <c r="CE1844">
        <v>0.96593477524085003</v>
      </c>
      <c r="CF1844">
        <v>1.819618510316538E-4</v>
      </c>
      <c r="CG1844">
        <v>126.03030171771</v>
      </c>
      <c r="CH1844">
        <v>109.95967382447799</v>
      </c>
      <c r="CI1844">
        <v>16425.04847793033</v>
      </c>
    </row>
    <row r="1845" spans="77:87" x14ac:dyDescent="0.25">
      <c r="BY1845" t="s">
        <v>6057</v>
      </c>
      <c r="BZ1845" t="s">
        <v>731</v>
      </c>
      <c r="CA1845" t="s">
        <v>6058</v>
      </c>
      <c r="CB1845">
        <v>18654.645694026</v>
      </c>
      <c r="CC1845">
        <v>7.9287864026604299E-4</v>
      </c>
      <c r="CD1845">
        <v>1706</v>
      </c>
      <c r="CE1845">
        <v>0</v>
      </c>
      <c r="CF1845">
        <v>6.917755133311591E-4</v>
      </c>
      <c r="CG1845">
        <v>0</v>
      </c>
      <c r="CH1845">
        <v>0</v>
      </c>
      <c r="CI1845">
        <v>16275.917202997976</v>
      </c>
    </row>
    <row r="1846" spans="77:87" x14ac:dyDescent="0.25">
      <c r="BY1846" t="s">
        <v>5974</v>
      </c>
      <c r="BZ1846" t="s">
        <v>5975</v>
      </c>
      <c r="CA1846" t="s">
        <v>5976</v>
      </c>
      <c r="CB1846">
        <v>18591.378624631601</v>
      </c>
      <c r="CC1846">
        <v>3.1630146678617798E-3</v>
      </c>
      <c r="CD1846">
        <v>1707</v>
      </c>
      <c r="CE1846">
        <v>0.91773204043079504</v>
      </c>
      <c r="CF1846">
        <v>2.7596860155040541E-3</v>
      </c>
      <c r="CG1846">
        <v>32.240191408679401</v>
      </c>
      <c r="CH1846">
        <v>28.129115641393071</v>
      </c>
      <c r="CI1846">
        <v>16220.717570690334</v>
      </c>
    </row>
    <row r="1847" spans="77:87" x14ac:dyDescent="0.25">
      <c r="BY1847" t="s">
        <v>6264</v>
      </c>
      <c r="BZ1847" t="s">
        <v>6265</v>
      </c>
      <c r="CA1847" t="s">
        <v>6266</v>
      </c>
      <c r="CB1847">
        <v>18498.981897736001</v>
      </c>
      <c r="CC1847">
        <v>3.3918844968111799E-5</v>
      </c>
      <c r="CD1847">
        <v>1708</v>
      </c>
      <c r="CE1847">
        <v>-10.8210891949707</v>
      </c>
      <c r="CF1847">
        <v>2.9593717370848006E-5</v>
      </c>
      <c r="CG1847">
        <v>64.6381592092266</v>
      </c>
      <c r="CH1847">
        <v>56.395888975821308</v>
      </c>
      <c r="CI1847">
        <v>16140.102720028101</v>
      </c>
    </row>
    <row r="1848" spans="77:87" x14ac:dyDescent="0.25">
      <c r="BY1848" t="s">
        <v>5619</v>
      </c>
      <c r="BZ1848" t="s">
        <v>5620</v>
      </c>
      <c r="CA1848" t="s">
        <v>5621</v>
      </c>
      <c r="CB1848">
        <v>18461.753895554</v>
      </c>
      <c r="CC1848">
        <v>7.6122798103985204E-3</v>
      </c>
      <c r="CD1848">
        <v>1709</v>
      </c>
      <c r="CE1848">
        <v>3.3249519428866599</v>
      </c>
      <c r="CF1848">
        <v>6.6416075626553666E-3</v>
      </c>
      <c r="CG1848">
        <v>71.869758283159598</v>
      </c>
      <c r="CH1848">
        <v>62.705357925440815</v>
      </c>
      <c r="CI1848">
        <v>16107.621809316335</v>
      </c>
    </row>
    <row r="1849" spans="77:87" x14ac:dyDescent="0.25">
      <c r="BY1849" t="s">
        <v>5581</v>
      </c>
      <c r="BZ1849" t="s">
        <v>5582</v>
      </c>
      <c r="CA1849" t="s">
        <v>5583</v>
      </c>
      <c r="CB1849">
        <v>18413.776018074299</v>
      </c>
      <c r="CC1849">
        <v>7.5673053165689803E-4</v>
      </c>
      <c r="CD1849">
        <v>1710</v>
      </c>
      <c r="CE1849">
        <v>12.5555350524888</v>
      </c>
      <c r="CF1849">
        <v>6.6023679464320066E-4</v>
      </c>
      <c r="CG1849">
        <v>141.77256622405</v>
      </c>
      <c r="CH1849">
        <v>123.69457921455654</v>
      </c>
      <c r="CI1849">
        <v>16065.76178290558</v>
      </c>
    </row>
    <row r="1850" spans="77:87" x14ac:dyDescent="0.25">
      <c r="BY1850" t="s">
        <v>6945</v>
      </c>
      <c r="BZ1850" t="s">
        <v>6946</v>
      </c>
      <c r="CA1850" t="s">
        <v>6947</v>
      </c>
      <c r="CB1850">
        <v>18335.046921342098</v>
      </c>
      <c r="CC1850">
        <v>4.9183794461478804E-3</v>
      </c>
      <c r="CD1850">
        <v>1711</v>
      </c>
      <c r="CE1850">
        <v>-4.7029617659208798</v>
      </c>
      <c r="CF1850">
        <v>4.2912172094517814E-3</v>
      </c>
      <c r="CG1850">
        <v>0</v>
      </c>
      <c r="CH1850">
        <v>0</v>
      </c>
      <c r="CI1850">
        <v>15997.07174821409</v>
      </c>
    </row>
    <row r="1851" spans="77:87" x14ac:dyDescent="0.25">
      <c r="BY1851" t="s">
        <v>6528</v>
      </c>
      <c r="BZ1851" t="s">
        <v>626</v>
      </c>
      <c r="CA1851" t="s">
        <v>627</v>
      </c>
      <c r="CB1851">
        <v>18237.004170590099</v>
      </c>
      <c r="CC1851">
        <v>1.00908511058492E-3</v>
      </c>
      <c r="CD1851">
        <v>1712</v>
      </c>
      <c r="CE1851">
        <v>110.872838444287</v>
      </c>
      <c r="CF1851">
        <v>8.8041263179379492E-4</v>
      </c>
      <c r="CG1851">
        <v>29.236884033704701</v>
      </c>
      <c r="CH1851">
        <v>25.508772003030892</v>
      </c>
      <c r="CI1851">
        <v>15911.53082078148</v>
      </c>
    </row>
    <row r="1852" spans="77:87" x14ac:dyDescent="0.25">
      <c r="BY1852" t="s">
        <v>5921</v>
      </c>
      <c r="BZ1852" t="s">
        <v>5922</v>
      </c>
      <c r="CA1852" t="s">
        <v>5923</v>
      </c>
      <c r="CB1852">
        <v>18121.6395017783</v>
      </c>
      <c r="CC1852">
        <v>3.8595542217303401E-3</v>
      </c>
      <c r="CD1852">
        <v>1713</v>
      </c>
      <c r="CE1852">
        <v>-11.0976019690884</v>
      </c>
      <c r="CF1852">
        <v>3.3674070247006194E-3</v>
      </c>
      <c r="CG1852">
        <v>148.80828331581799</v>
      </c>
      <c r="CH1852">
        <v>129.83314387708484</v>
      </c>
      <c r="CI1852">
        <v>15810.876762348549</v>
      </c>
    </row>
    <row r="1853" spans="77:87" x14ac:dyDescent="0.25">
      <c r="BY1853" t="s">
        <v>6609</v>
      </c>
      <c r="BZ1853" t="s">
        <v>6610</v>
      </c>
      <c r="CA1853" t="s">
        <v>2972</v>
      </c>
      <c r="CB1853">
        <v>18106.153478958899</v>
      </c>
      <c r="CC1853">
        <v>4.0420133087429699E-6</v>
      </c>
      <c r="CD1853">
        <v>1714</v>
      </c>
      <c r="CE1853">
        <v>-0.99500385491744403</v>
      </c>
      <c r="CF1853">
        <v>3.5266000236919205E-6</v>
      </c>
      <c r="CG1853">
        <v>10594.4240752268</v>
      </c>
      <c r="CH1853">
        <v>9243.4866836983347</v>
      </c>
      <c r="CI1853">
        <v>15797.365424242942</v>
      </c>
    </row>
    <row r="1854" spans="77:87" x14ac:dyDescent="0.25">
      <c r="BY1854" t="s">
        <v>6840</v>
      </c>
      <c r="BZ1854" t="s">
        <v>6840</v>
      </c>
      <c r="CA1854" t="s">
        <v>6841</v>
      </c>
      <c r="CB1854">
        <v>18014.712762565301</v>
      </c>
      <c r="CC1854">
        <v>5.2138902810948802E-2</v>
      </c>
      <c r="CD1854">
        <v>1715</v>
      </c>
      <c r="CE1854">
        <v>-5.8003028332568096</v>
      </c>
      <c r="CF1854">
        <v>4.5490462757913498E-2</v>
      </c>
      <c r="CG1854">
        <v>9.3850025059707693</v>
      </c>
      <c r="CH1854">
        <v>8.1882832964244159</v>
      </c>
      <c r="CI1854">
        <v>15717.584679359557</v>
      </c>
    </row>
    <row r="1855" spans="77:87" x14ac:dyDescent="0.25">
      <c r="BY1855" t="s">
        <v>5024</v>
      </c>
      <c r="BZ1855" t="s">
        <v>807</v>
      </c>
      <c r="CA1855" t="s">
        <v>5025</v>
      </c>
      <c r="CB1855">
        <v>17895.342774913399</v>
      </c>
      <c r="CC1855">
        <v>2.77132924991811E-2</v>
      </c>
      <c r="CD1855">
        <v>1716</v>
      </c>
      <c r="CE1855">
        <v>-8.8128021482004897</v>
      </c>
      <c r="CF1855">
        <v>2.4179459719440532E-2</v>
      </c>
      <c r="CG1855">
        <v>139.09762525465499</v>
      </c>
      <c r="CH1855">
        <v>121.36073066793297</v>
      </c>
      <c r="CI1855">
        <v>15613.4360363131</v>
      </c>
    </row>
    <row r="1856" spans="77:87" x14ac:dyDescent="0.25">
      <c r="BY1856" t="s">
        <v>4279</v>
      </c>
      <c r="BZ1856" t="s">
        <v>4279</v>
      </c>
      <c r="CA1856" t="s">
        <v>1918</v>
      </c>
      <c r="CB1856">
        <v>17892.930133912902</v>
      </c>
      <c r="CC1856">
        <v>6.25864905717574E-2</v>
      </c>
      <c r="CD1856">
        <v>1717</v>
      </c>
      <c r="CE1856">
        <v>-1.89748411218846</v>
      </c>
      <c r="CF1856">
        <v>5.4605836812990347E-2</v>
      </c>
      <c r="CG1856">
        <v>2.6198229771666601</v>
      </c>
      <c r="CH1856">
        <v>2.2857588700562319</v>
      </c>
      <c r="CI1856">
        <v>15611.33104081714</v>
      </c>
    </row>
    <row r="1857" spans="77:87" x14ac:dyDescent="0.25">
      <c r="BY1857" t="s">
        <v>5937</v>
      </c>
      <c r="BZ1857" t="s">
        <v>770</v>
      </c>
      <c r="CA1857" t="s">
        <v>771</v>
      </c>
      <c r="CB1857">
        <v>17883.350663235098</v>
      </c>
      <c r="CC1857">
        <v>1.2459502267213899E-3</v>
      </c>
      <c r="CD1857">
        <v>1718</v>
      </c>
      <c r="CE1857">
        <v>-92.431117821657296</v>
      </c>
      <c r="CF1857">
        <v>1.0870741295112391E-3</v>
      </c>
      <c r="CG1857">
        <v>6.9219457040082499</v>
      </c>
      <c r="CH1857">
        <v>6.0393007195073451</v>
      </c>
      <c r="CI1857">
        <v>15602.973086763346</v>
      </c>
    </row>
    <row r="1858" spans="77:87" x14ac:dyDescent="0.25">
      <c r="BY1858" t="s">
        <v>5197</v>
      </c>
      <c r="BZ1858" t="s">
        <v>5198</v>
      </c>
      <c r="CA1858" t="s">
        <v>5199</v>
      </c>
      <c r="CB1858">
        <v>17873.673683757901</v>
      </c>
      <c r="CC1858">
        <v>8.6898171351581296E-4</v>
      </c>
      <c r="CD1858">
        <v>1719</v>
      </c>
      <c r="CE1858">
        <v>-6.5899192552315702</v>
      </c>
      <c r="CF1858">
        <v>7.5817437929855797E-4</v>
      </c>
      <c r="CG1858">
        <v>67.812424790483306</v>
      </c>
      <c r="CH1858">
        <v>59.165391255749647</v>
      </c>
      <c r="CI1858">
        <v>15594.530057647204</v>
      </c>
    </row>
    <row r="1859" spans="77:87" x14ac:dyDescent="0.25">
      <c r="BY1859" t="s">
        <v>6691</v>
      </c>
      <c r="BZ1859" t="s">
        <v>6691</v>
      </c>
      <c r="CA1859" t="s">
        <v>6692</v>
      </c>
      <c r="CB1859">
        <v>17857.066099648</v>
      </c>
      <c r="CC1859">
        <v>2.08555611243795E-4</v>
      </c>
      <c r="CD1859">
        <v>1720</v>
      </c>
      <c r="CE1859">
        <v>-13.450064657456</v>
      </c>
      <c r="CF1859">
        <v>1.819618510316538E-4</v>
      </c>
      <c r="CG1859">
        <v>16.498376874907802</v>
      </c>
      <c r="CH1859">
        <v>14.394602846080815</v>
      </c>
      <c r="CI1859">
        <v>15580.040173017493</v>
      </c>
    </row>
    <row r="1860" spans="77:87" x14ac:dyDescent="0.25">
      <c r="BY1860" t="s">
        <v>5981</v>
      </c>
      <c r="BZ1860" t="s">
        <v>3309</v>
      </c>
      <c r="CA1860" t="s">
        <v>3310</v>
      </c>
      <c r="CB1860">
        <v>17827.0189022372</v>
      </c>
      <c r="CC1860">
        <v>3.25925088579371E-6</v>
      </c>
      <c r="CD1860">
        <v>1721</v>
      </c>
      <c r="CE1860">
        <v>33.245395058488199</v>
      </c>
      <c r="CF1860">
        <v>2.8436507683426122E-6</v>
      </c>
      <c r="CG1860">
        <v>13430.678397486299</v>
      </c>
      <c r="CH1860">
        <v>11718.078872309237</v>
      </c>
      <c r="CI1860">
        <v>15553.824413937333</v>
      </c>
    </row>
    <row r="1861" spans="77:87" x14ac:dyDescent="0.25">
      <c r="BY1861" t="s">
        <v>6137</v>
      </c>
      <c r="BZ1861" t="s">
        <v>6876</v>
      </c>
      <c r="CA1861" t="s">
        <v>6877</v>
      </c>
      <c r="CB1861">
        <v>17709.6132474693</v>
      </c>
      <c r="CC1861">
        <v>1.3903707416252999E-3</v>
      </c>
      <c r="CD1861">
        <v>1722</v>
      </c>
      <c r="CE1861">
        <v>75.608564463132794</v>
      </c>
      <c r="CF1861">
        <v>1.2130790068776921E-3</v>
      </c>
      <c r="CG1861">
        <v>28.606009027227</v>
      </c>
      <c r="CH1861">
        <v>24.95834239212919</v>
      </c>
      <c r="CI1861">
        <v>15451.389623831508</v>
      </c>
    </row>
    <row r="1862" spans="77:87" x14ac:dyDescent="0.25">
      <c r="BY1862" t="s">
        <v>6831</v>
      </c>
      <c r="BZ1862" t="s">
        <v>6832</v>
      </c>
      <c r="CA1862" t="s">
        <v>6833</v>
      </c>
      <c r="CB1862">
        <v>17461.801134405599</v>
      </c>
      <c r="CC1862">
        <v>1.42373396564401E-4</v>
      </c>
      <c r="CD1862">
        <v>1723</v>
      </c>
      <c r="CE1862">
        <v>0</v>
      </c>
      <c r="CF1862">
        <v>1.2421879527488804E-4</v>
      </c>
      <c r="CG1862">
        <v>0</v>
      </c>
      <c r="CH1862">
        <v>0</v>
      </c>
      <c r="CI1862">
        <v>15235.177024553012</v>
      </c>
    </row>
    <row r="1863" spans="77:87" x14ac:dyDescent="0.25">
      <c r="BY1863" t="s">
        <v>9794</v>
      </c>
      <c r="BZ1863" t="s">
        <v>9795</v>
      </c>
      <c r="CA1863" t="s">
        <v>9796</v>
      </c>
      <c r="CB1863">
        <v>17386.427964668299</v>
      </c>
      <c r="CC1863">
        <v>3.4770272539865198E-8</v>
      </c>
      <c r="CD1863">
        <v>1724</v>
      </c>
      <c r="CE1863">
        <v>0.91482444756579095</v>
      </c>
      <c r="CF1863">
        <v>3.0336576007216839E-8</v>
      </c>
      <c r="CG1863">
        <v>54.052323700095201</v>
      </c>
      <c r="CH1863">
        <v>47.159895695801282</v>
      </c>
      <c r="CI1863">
        <v>15169.414989181592</v>
      </c>
    </row>
    <row r="1864" spans="77:87" x14ac:dyDescent="0.25">
      <c r="BY1864" t="s">
        <v>9797</v>
      </c>
      <c r="BZ1864" t="s">
        <v>9798</v>
      </c>
      <c r="CA1864" t="s">
        <v>9799</v>
      </c>
      <c r="CB1864">
        <v>17232.681162213201</v>
      </c>
      <c r="CC1864">
        <v>8.61634058110662E-6</v>
      </c>
      <c r="CD1864">
        <v>1725</v>
      </c>
      <c r="CE1864">
        <v>-54.759672485309501</v>
      </c>
      <c r="CF1864">
        <v>7.5176365282473939E-6</v>
      </c>
      <c r="CG1864">
        <v>10.292753324172001</v>
      </c>
      <c r="CH1864">
        <v>8.9802831767935363</v>
      </c>
      <c r="CI1864">
        <v>15035.273056494754</v>
      </c>
    </row>
    <row r="1865" spans="77:87" x14ac:dyDescent="0.25">
      <c r="BY1865" t="s">
        <v>6035</v>
      </c>
      <c r="BZ1865" t="s">
        <v>490</v>
      </c>
      <c r="CA1865" t="s">
        <v>491</v>
      </c>
      <c r="CB1865">
        <v>17131.416015692201</v>
      </c>
      <c r="CC1865">
        <v>2.8850192888725001E-3</v>
      </c>
      <c r="CD1865">
        <v>1726</v>
      </c>
      <c r="CE1865">
        <v>80.229922643211097</v>
      </c>
      <c r="CF1865">
        <v>2.5171389392712133E-3</v>
      </c>
      <c r="CG1865">
        <v>3.62391781583419</v>
      </c>
      <c r="CH1865">
        <v>3.1618175594659106</v>
      </c>
      <c r="CI1865">
        <v>14946.920633867232</v>
      </c>
    </row>
    <row r="1866" spans="77:87" x14ac:dyDescent="0.25">
      <c r="BY1866" t="s">
        <v>6518</v>
      </c>
      <c r="BZ1866" t="s">
        <v>3329</v>
      </c>
      <c r="CA1866" t="s">
        <v>3330</v>
      </c>
      <c r="CB1866">
        <v>16744.424993978198</v>
      </c>
      <c r="CC1866">
        <v>3.4770758754327398E-8</v>
      </c>
      <c r="CD1866">
        <v>1727</v>
      </c>
      <c r="CE1866">
        <v>0.88349786860435098</v>
      </c>
      <c r="CF1866">
        <v>3.0337000222528111E-8</v>
      </c>
      <c r="CG1866">
        <v>2.9170713040962202</v>
      </c>
      <c r="CH1866">
        <v>2.5451038738256959</v>
      </c>
      <c r="CI1866">
        <v>14609.276385296069</v>
      </c>
    </row>
    <row r="1867" spans="77:87" x14ac:dyDescent="0.25">
      <c r="BY1867" t="s">
        <v>5734</v>
      </c>
      <c r="BZ1867" t="s">
        <v>3444</v>
      </c>
      <c r="CA1867" t="s">
        <v>3445</v>
      </c>
      <c r="CB1867">
        <v>16357.692970185401</v>
      </c>
      <c r="CC1867">
        <v>1.2165743989221399E-3</v>
      </c>
      <c r="CD1867">
        <v>1728</v>
      </c>
      <c r="CE1867">
        <v>205.546256875403</v>
      </c>
      <c r="CF1867">
        <v>1.0614441310179826E-3</v>
      </c>
      <c r="CG1867">
        <v>0.852183845123061</v>
      </c>
      <c r="CH1867">
        <v>0.74351847429603934</v>
      </c>
      <c r="CI1867">
        <v>14271.858108785187</v>
      </c>
    </row>
    <row r="1868" spans="77:87" x14ac:dyDescent="0.25">
      <c r="BY1868" t="s">
        <v>6470</v>
      </c>
      <c r="BZ1868" t="s">
        <v>6471</v>
      </c>
      <c r="CA1868" t="s">
        <v>6472</v>
      </c>
      <c r="CB1868">
        <v>16354.432801737599</v>
      </c>
      <c r="CC1868">
        <v>1.7339658315497501E-2</v>
      </c>
      <c r="CD1868">
        <v>1729</v>
      </c>
      <c r="CE1868">
        <v>0.70384220523140695</v>
      </c>
      <c r="CF1868">
        <v>1.512860912505516E-2</v>
      </c>
      <c r="CG1868">
        <v>1.73396583154975E-4</v>
      </c>
      <c r="CH1868">
        <v>1.5128609125055159E-4</v>
      </c>
      <c r="CI1868">
        <v>14269.013657456839</v>
      </c>
    </row>
    <row r="1869" spans="77:87" x14ac:dyDescent="0.25">
      <c r="BY1869" t="s">
        <v>5669</v>
      </c>
      <c r="BZ1869" t="s">
        <v>5669</v>
      </c>
      <c r="CA1869" t="s">
        <v>5670</v>
      </c>
      <c r="CB1869">
        <v>16328.879367309401</v>
      </c>
      <c r="CC1869">
        <v>2.8550771450490099E-4</v>
      </c>
      <c r="CD1869">
        <v>1730</v>
      </c>
      <c r="CE1869">
        <v>-0.95799980947366903</v>
      </c>
      <c r="CF1869">
        <v>2.4910148379752315E-4</v>
      </c>
      <c r="CG1869">
        <v>0</v>
      </c>
      <c r="CH1869">
        <v>0</v>
      </c>
      <c r="CI1869">
        <v>14246.718643666316</v>
      </c>
    </row>
    <row r="1870" spans="77:87" x14ac:dyDescent="0.25">
      <c r="BY1870" t="s">
        <v>6019</v>
      </c>
      <c r="BZ1870" t="s">
        <v>6020</v>
      </c>
      <c r="CA1870" t="s">
        <v>6021</v>
      </c>
      <c r="CB1870">
        <v>16271.480988789301</v>
      </c>
      <c r="CC1870">
        <v>1.5641670843284598E-2</v>
      </c>
      <c r="CD1870">
        <v>1731</v>
      </c>
      <c r="CE1870">
        <v>0.92024521964595996</v>
      </c>
      <c r="CF1870">
        <v>1.3647138827374013E-2</v>
      </c>
      <c r="CG1870">
        <v>2.8334365343634098</v>
      </c>
      <c r="CH1870">
        <v>2.472133708120595</v>
      </c>
      <c r="CI1870">
        <v>14196.63936198483</v>
      </c>
    </row>
    <row r="1871" spans="77:87" x14ac:dyDescent="0.25">
      <c r="BY1871" t="s">
        <v>4430</v>
      </c>
      <c r="BZ1871" t="s">
        <v>4431</v>
      </c>
      <c r="CA1871" t="s">
        <v>4432</v>
      </c>
      <c r="CB1871">
        <v>16226.274166404901</v>
      </c>
      <c r="CC1871">
        <v>2.4293946043442999E-4</v>
      </c>
      <c r="CD1871">
        <v>1732</v>
      </c>
      <c r="CE1871">
        <v>0.86207370164105301</v>
      </c>
      <c r="CF1871">
        <v>2.1196127807659418E-4</v>
      </c>
      <c r="CG1871">
        <v>0.145763676260658</v>
      </c>
      <c r="CH1871">
        <v>0.12717676684595652</v>
      </c>
      <c r="CI1871">
        <v>14157.197042349953</v>
      </c>
    </row>
    <row r="1872" spans="77:87" x14ac:dyDescent="0.25">
      <c r="BY1872" t="s">
        <v>3995</v>
      </c>
      <c r="BZ1872" t="s">
        <v>4535</v>
      </c>
      <c r="CA1872" t="s">
        <v>4536</v>
      </c>
      <c r="CB1872">
        <v>16178.1792178634</v>
      </c>
      <c r="CC1872">
        <v>3.1118603147964102E-4</v>
      </c>
      <c r="CD1872">
        <v>1733</v>
      </c>
      <c r="CE1872">
        <v>-0.66058218443686501</v>
      </c>
      <c r="CF1872">
        <v>2.7150545586154622E-4</v>
      </c>
      <c r="CG1872">
        <v>0</v>
      </c>
      <c r="CH1872">
        <v>0</v>
      </c>
      <c r="CI1872">
        <v>14115.234873076774</v>
      </c>
    </row>
    <row r="1873" spans="77:87" x14ac:dyDescent="0.25">
      <c r="BY1873" t="s">
        <v>3347</v>
      </c>
      <c r="BZ1873" t="s">
        <v>6139</v>
      </c>
      <c r="CA1873" t="s">
        <v>3348</v>
      </c>
      <c r="CB1873">
        <v>15915.451846047499</v>
      </c>
      <c r="CC1873">
        <v>2.9482231881545999E-6</v>
      </c>
      <c r="CD1873">
        <v>1734</v>
      </c>
      <c r="CE1873">
        <v>2.2811873003469398</v>
      </c>
      <c r="CF1873">
        <v>2.5722834565402554E-6</v>
      </c>
      <c r="CG1873">
        <v>11757.2298149696</v>
      </c>
      <c r="CH1873">
        <v>10258.018412343572</v>
      </c>
      <c r="CI1873">
        <v>13886.008919350605</v>
      </c>
    </row>
    <row r="1874" spans="77:87" x14ac:dyDescent="0.25">
      <c r="BY1874" t="s">
        <v>6392</v>
      </c>
      <c r="BZ1874" t="s">
        <v>734</v>
      </c>
      <c r="CA1874" t="s">
        <v>735</v>
      </c>
      <c r="CB1874">
        <v>15791.8335745369</v>
      </c>
      <c r="CC1874">
        <v>2.2245931866004798E-3</v>
      </c>
      <c r="CD1874">
        <v>1735</v>
      </c>
      <c r="CE1874">
        <v>-6.4274669408928604</v>
      </c>
      <c r="CF1874">
        <v>1.9409264110043071E-3</v>
      </c>
      <c r="CG1874">
        <v>1.1381074563475</v>
      </c>
      <c r="CH1874">
        <v>0.9929828221588054</v>
      </c>
      <c r="CI1874">
        <v>13778.153708113408</v>
      </c>
    </row>
    <row r="1875" spans="77:87" x14ac:dyDescent="0.25">
      <c r="BY1875" t="s">
        <v>6154</v>
      </c>
      <c r="BZ1875" t="s">
        <v>1207</v>
      </c>
      <c r="CA1875" t="s">
        <v>1208</v>
      </c>
      <c r="CB1875">
        <v>15523.288547944599</v>
      </c>
      <c r="CC1875">
        <v>3.84850432003441E-4</v>
      </c>
      <c r="CD1875">
        <v>1736</v>
      </c>
      <c r="CE1875">
        <v>6.3083900473338506E-2</v>
      </c>
      <c r="CF1875">
        <v>3.3577661401695439E-4</v>
      </c>
      <c r="CG1875">
        <v>7.4342196004527104</v>
      </c>
      <c r="CH1875">
        <v>6.4862525223205862</v>
      </c>
      <c r="CI1875">
        <v>13543.851932041998</v>
      </c>
    </row>
    <row r="1876" spans="77:87" x14ac:dyDescent="0.25">
      <c r="BY1876" t="s">
        <v>4452</v>
      </c>
      <c r="BZ1876" t="s">
        <v>4453</v>
      </c>
      <c r="CA1876" t="s">
        <v>4454</v>
      </c>
      <c r="CB1876">
        <v>15523.294623919201</v>
      </c>
      <c r="CC1876">
        <v>4.8547525887084303E-4</v>
      </c>
      <c r="CD1876">
        <v>1737</v>
      </c>
      <c r="CE1876">
        <v>0.17142659144807301</v>
      </c>
      <c r="CF1876">
        <v>4.2357036671118655E-4</v>
      </c>
      <c r="CG1876">
        <v>0</v>
      </c>
      <c r="CH1876">
        <v>0</v>
      </c>
      <c r="CI1876">
        <v>13543.857233244775</v>
      </c>
    </row>
    <row r="1877" spans="77:87" x14ac:dyDescent="0.25">
      <c r="BY1877" t="s">
        <v>6306</v>
      </c>
      <c r="BZ1877" t="s">
        <v>6307</v>
      </c>
      <c r="CA1877" t="s">
        <v>6308</v>
      </c>
      <c r="CB1877">
        <v>15497.1024458715</v>
      </c>
      <c r="CC1877">
        <v>2.5154889303435502E-3</v>
      </c>
      <c r="CD1877">
        <v>1738</v>
      </c>
      <c r="CE1877">
        <v>18.209869699667799</v>
      </c>
      <c r="CF1877">
        <v>2.1947288748797237E-3</v>
      </c>
      <c r="CG1877">
        <v>2.4498635933030002</v>
      </c>
      <c r="CH1877">
        <v>2.1374716870665624</v>
      </c>
      <c r="CI1877">
        <v>13521.004924588648</v>
      </c>
    </row>
    <row r="1878" spans="77:87" x14ac:dyDescent="0.25">
      <c r="BY1878" t="s">
        <v>6140</v>
      </c>
      <c r="BZ1878" t="s">
        <v>6141</v>
      </c>
      <c r="CA1878" t="s">
        <v>6142</v>
      </c>
      <c r="CB1878">
        <v>15154.022158104</v>
      </c>
      <c r="CC1878">
        <v>3.0900531099509898E-4</v>
      </c>
      <c r="CD1878">
        <v>1739</v>
      </c>
      <c r="CE1878">
        <v>-0.38393130715269402</v>
      </c>
      <c r="CF1878">
        <v>2.6960280776887005E-4</v>
      </c>
      <c r="CG1878">
        <v>0</v>
      </c>
      <c r="CH1878">
        <v>0</v>
      </c>
      <c r="CI1878">
        <v>13221.672176635533</v>
      </c>
    </row>
    <row r="1879" spans="77:87" x14ac:dyDescent="0.25">
      <c r="BY1879" t="s">
        <v>4210</v>
      </c>
      <c r="BZ1879" t="s">
        <v>2896</v>
      </c>
      <c r="CA1879" t="s">
        <v>4211</v>
      </c>
      <c r="CB1879">
        <v>15079.9460768934</v>
      </c>
      <c r="CC1879">
        <v>1.3239532722729001E-3</v>
      </c>
      <c r="CD1879">
        <v>1740</v>
      </c>
      <c r="CE1879">
        <v>0.41618316863186799</v>
      </c>
      <c r="CF1879">
        <v>1.1551306947122941E-3</v>
      </c>
      <c r="CG1879">
        <v>45186.780315967502</v>
      </c>
      <c r="CH1879">
        <v>39424.833210757242</v>
      </c>
      <c r="CI1879">
        <v>13157.041832844421</v>
      </c>
    </row>
    <row r="1880" spans="77:87" x14ac:dyDescent="0.25">
      <c r="BY1880" t="s">
        <v>7225</v>
      </c>
      <c r="BZ1880" t="s">
        <v>7226</v>
      </c>
      <c r="CA1880" t="s">
        <v>7227</v>
      </c>
      <c r="CB1880">
        <v>15065.348965729399</v>
      </c>
      <c r="CC1880">
        <v>3.4770272539865202E-5</v>
      </c>
      <c r="CD1880">
        <v>1741</v>
      </c>
      <c r="CE1880">
        <v>0.86956394634592005</v>
      </c>
      <c r="CF1880">
        <v>3.0336576007216844E-5</v>
      </c>
      <c r="CG1880">
        <v>35.235742178356404</v>
      </c>
      <c r="CH1880">
        <v>30.742691750225479</v>
      </c>
      <c r="CI1880">
        <v>13144.306057713387</v>
      </c>
    </row>
    <row r="1881" spans="77:87" x14ac:dyDescent="0.25">
      <c r="BY1881" t="s">
        <v>5226</v>
      </c>
      <c r="BZ1881" t="s">
        <v>776</v>
      </c>
      <c r="CA1881" t="s">
        <v>777</v>
      </c>
      <c r="CB1881">
        <v>15047.317037565999</v>
      </c>
      <c r="CC1881">
        <v>3.9979586948033297E-3</v>
      </c>
      <c r="CD1881">
        <v>1742</v>
      </c>
      <c r="CE1881">
        <v>-1.7102242703356101</v>
      </c>
      <c r="CF1881">
        <v>3.4881629897941797E-3</v>
      </c>
      <c r="CG1881">
        <v>5.6788159777126097</v>
      </c>
      <c r="CH1881">
        <v>4.9546874371305663</v>
      </c>
      <c r="CI1881">
        <v>13128.573452837814</v>
      </c>
    </row>
    <row r="1882" spans="77:87" x14ac:dyDescent="0.25">
      <c r="BY1882" t="s">
        <v>6292</v>
      </c>
      <c r="BZ1882" t="s">
        <v>800</v>
      </c>
      <c r="CA1882" t="s">
        <v>801</v>
      </c>
      <c r="CB1882">
        <v>14893.286395134999</v>
      </c>
      <c r="CC1882">
        <v>1.4890606086039501E-4</v>
      </c>
      <c r="CD1882">
        <v>1743</v>
      </c>
      <c r="CE1882">
        <v>23.297540651319501</v>
      </c>
      <c r="CF1882">
        <v>1.2991845341584266E-4</v>
      </c>
      <c r="CG1882">
        <v>1.31557418631073</v>
      </c>
      <c r="CH1882">
        <v>1.1478200595175041</v>
      </c>
      <c r="CI1882">
        <v>12994.183873745762</v>
      </c>
    </row>
    <row r="1883" spans="77:87" x14ac:dyDescent="0.25">
      <c r="BY1883" t="s">
        <v>4757</v>
      </c>
      <c r="BZ1883" t="s">
        <v>2746</v>
      </c>
      <c r="CA1883" t="s">
        <v>2747</v>
      </c>
      <c r="CB1883">
        <v>14694.3073992596</v>
      </c>
      <c r="CC1883">
        <v>1.2200670377141699E-4</v>
      </c>
      <c r="CD1883">
        <v>1744</v>
      </c>
      <c r="CE1883">
        <v>0</v>
      </c>
      <c r="CF1883">
        <v>1.0644914094670858E-4</v>
      </c>
      <c r="CG1883">
        <v>0</v>
      </c>
      <c r="CH1883">
        <v>0</v>
      </c>
      <c r="CI1883">
        <v>12820.577485550417</v>
      </c>
    </row>
    <row r="1884" spans="77:87" x14ac:dyDescent="0.25">
      <c r="BY1884" t="s">
        <v>5066</v>
      </c>
      <c r="BZ1884" t="s">
        <v>5067</v>
      </c>
      <c r="CA1884" t="s">
        <v>5068</v>
      </c>
      <c r="CB1884">
        <v>14643.274146257099</v>
      </c>
      <c r="CC1884">
        <v>1.2414853820696501E-3</v>
      </c>
      <c r="CD1884">
        <v>1745</v>
      </c>
      <c r="CE1884">
        <v>0.91660944845555103</v>
      </c>
      <c r="CF1884">
        <v>1.0831786150604212E-3</v>
      </c>
      <c r="CG1884">
        <v>20.502174459438798</v>
      </c>
      <c r="CH1884">
        <v>17.887860185417928</v>
      </c>
      <c r="CI1884">
        <v>12776.051686771278</v>
      </c>
    </row>
    <row r="1885" spans="77:87" x14ac:dyDescent="0.25">
      <c r="BY1885" t="s">
        <v>5491</v>
      </c>
      <c r="BZ1885" t="s">
        <v>5492</v>
      </c>
      <c r="CA1885" t="s">
        <v>5493</v>
      </c>
      <c r="CB1885">
        <v>14612.1209405438</v>
      </c>
      <c r="CC1885">
        <v>1.67570045927921E-3</v>
      </c>
      <c r="CD1885">
        <v>1746</v>
      </c>
      <c r="CE1885">
        <v>5.4908367046251199</v>
      </c>
      <c r="CF1885">
        <v>1.4620251909146815E-3</v>
      </c>
      <c r="CG1885">
        <v>28.7826363158579</v>
      </c>
      <c r="CH1885">
        <v>25.11244722867761</v>
      </c>
      <c r="CI1885">
        <v>12748.870950931305</v>
      </c>
    </row>
    <row r="1886" spans="77:87" x14ac:dyDescent="0.25">
      <c r="BY1886" t="s">
        <v>4015</v>
      </c>
      <c r="BZ1886" t="s">
        <v>412</v>
      </c>
      <c r="CA1886" t="s">
        <v>413</v>
      </c>
      <c r="CB1886">
        <v>14600.7311180466</v>
      </c>
      <c r="CC1886">
        <v>1.3573495320996899E-3</v>
      </c>
      <c r="CD1886">
        <v>1747</v>
      </c>
      <c r="CE1886">
        <v>-0.88190201641916599</v>
      </c>
      <c r="CF1886">
        <v>1.1842684638635307E-3</v>
      </c>
      <c r="CG1886">
        <v>0.28536264554900298</v>
      </c>
      <c r="CH1886">
        <v>0.24897491316446754</v>
      </c>
      <c r="CI1886">
        <v>12738.933490260013</v>
      </c>
    </row>
    <row r="1887" spans="77:87" x14ac:dyDescent="0.25">
      <c r="BY1887" t="s">
        <v>7362</v>
      </c>
      <c r="BZ1887" t="s">
        <v>7363</v>
      </c>
      <c r="CA1887" t="s">
        <v>7364</v>
      </c>
      <c r="CB1887">
        <v>14529.6111873709</v>
      </c>
      <c r="CC1887">
        <v>4.9262357829870599E-3</v>
      </c>
      <c r="CD1887">
        <v>1748</v>
      </c>
      <c r="CE1887">
        <v>0.82211818223518796</v>
      </c>
      <c r="CF1887">
        <v>4.2980717533552502E-3</v>
      </c>
      <c r="CG1887">
        <v>0</v>
      </c>
      <c r="CH1887">
        <v>0</v>
      </c>
      <c r="CI1887">
        <v>12676.882346424492</v>
      </c>
    </row>
    <row r="1888" spans="77:87" x14ac:dyDescent="0.25">
      <c r="BY1888" t="s">
        <v>5259</v>
      </c>
      <c r="BZ1888" t="s">
        <v>5260</v>
      </c>
      <c r="CA1888" t="s">
        <v>5261</v>
      </c>
      <c r="CB1888">
        <v>14125.072890342</v>
      </c>
      <c r="CC1888">
        <v>1.60219586627454E-3</v>
      </c>
      <c r="CD1888">
        <v>1749</v>
      </c>
      <c r="CE1888">
        <v>6.72477410426605</v>
      </c>
      <c r="CF1888">
        <v>1.3978934625824089E-3</v>
      </c>
      <c r="CG1888">
        <v>1856.09045817929</v>
      </c>
      <c r="CH1888">
        <v>1619.4129394950169</v>
      </c>
      <c r="CI1888">
        <v>12323.928345802937</v>
      </c>
    </row>
    <row r="1889" spans="77:87" x14ac:dyDescent="0.25">
      <c r="BY1889" t="s">
        <v>7482</v>
      </c>
      <c r="BZ1889" t="s">
        <v>3431</v>
      </c>
      <c r="CA1889" t="s">
        <v>3432</v>
      </c>
      <c r="CB1889">
        <v>14110.8931754683</v>
      </c>
      <c r="CC1889">
        <v>1.59888653540266E-3</v>
      </c>
      <c r="CD1889">
        <v>1750</v>
      </c>
      <c r="CE1889">
        <v>364.40695637189998</v>
      </c>
      <c r="CF1889">
        <v>1.395006117727326E-3</v>
      </c>
      <c r="CG1889">
        <v>730.81380908300298</v>
      </c>
      <c r="CH1889">
        <v>637.62481703159324</v>
      </c>
      <c r="CI1889">
        <v>12311.556743091642</v>
      </c>
    </row>
    <row r="1890" spans="77:87" x14ac:dyDescent="0.25">
      <c r="BY1890" t="s">
        <v>3657</v>
      </c>
      <c r="BZ1890" t="s">
        <v>6478</v>
      </c>
      <c r="CA1890" t="s">
        <v>6479</v>
      </c>
      <c r="CB1890">
        <v>13963.661740334101</v>
      </c>
      <c r="CC1890">
        <v>2.08555611243795E-4</v>
      </c>
      <c r="CD1890">
        <v>1751</v>
      </c>
      <c r="CE1890">
        <v>-39.417957350689598</v>
      </c>
      <c r="CF1890">
        <v>1.819618510316538E-4</v>
      </c>
      <c r="CG1890">
        <v>123.485055845264</v>
      </c>
      <c r="CH1890">
        <v>107.73898243421105</v>
      </c>
      <c r="CI1890">
        <v>12183.099377177145</v>
      </c>
    </row>
    <row r="1891" spans="77:87" x14ac:dyDescent="0.25">
      <c r="BY1891" t="s">
        <v>6190</v>
      </c>
      <c r="BZ1891" t="s">
        <v>1015</v>
      </c>
      <c r="CA1891" t="s">
        <v>1016</v>
      </c>
      <c r="CB1891">
        <v>13943.0957463741</v>
      </c>
      <c r="CC1891">
        <v>6.9322377524818805E-5</v>
      </c>
      <c r="CD1891">
        <v>1752</v>
      </c>
      <c r="CE1891">
        <v>0.55321551078751097</v>
      </c>
      <c r="CF1891">
        <v>6.0482803877119088E-5</v>
      </c>
      <c r="CG1891">
        <v>0</v>
      </c>
      <c r="CH1891">
        <v>0</v>
      </c>
      <c r="CI1891">
        <v>12165.155835370959</v>
      </c>
    </row>
    <row r="1892" spans="77:87" x14ac:dyDescent="0.25">
      <c r="BY1892" t="s">
        <v>6006</v>
      </c>
      <c r="BZ1892" t="s">
        <v>6007</v>
      </c>
      <c r="CA1892" t="s">
        <v>6008</v>
      </c>
      <c r="CB1892">
        <v>13930.920103808699</v>
      </c>
      <c r="CC1892">
        <v>1.7462721252578799E-4</v>
      </c>
      <c r="CD1892">
        <v>1753</v>
      </c>
      <c r="CE1892">
        <v>-18.3481704129318</v>
      </c>
      <c r="CF1892">
        <v>1.5235979814777473E-4</v>
      </c>
      <c r="CG1892">
        <v>18714.780267792299</v>
      </c>
      <c r="CH1892">
        <v>16328.383776725041</v>
      </c>
      <c r="CI1892">
        <v>12154.532757691642</v>
      </c>
    </row>
    <row r="1893" spans="77:87" x14ac:dyDescent="0.25">
      <c r="BY1893" t="s">
        <v>9800</v>
      </c>
      <c r="BZ1893" t="s">
        <v>9801</v>
      </c>
      <c r="CA1893" t="s">
        <v>9802</v>
      </c>
      <c r="CB1893">
        <v>13769.516621967199</v>
      </c>
      <c r="CC1893">
        <v>6.6063517825743899E-4</v>
      </c>
      <c r="CD1893">
        <v>1754</v>
      </c>
      <c r="CE1893">
        <v>6.52120358354167</v>
      </c>
      <c r="CF1893">
        <v>5.7639494413712019E-4</v>
      </c>
      <c r="CG1893">
        <v>47573.450696130298</v>
      </c>
      <c r="CH1893">
        <v>41507.169704063963</v>
      </c>
      <c r="CI1893">
        <v>12013.710479433679</v>
      </c>
    </row>
    <row r="1894" spans="77:87" x14ac:dyDescent="0.25">
      <c r="BY1894" t="s">
        <v>6022</v>
      </c>
      <c r="BZ1894" t="s">
        <v>1392</v>
      </c>
      <c r="CA1894" t="s">
        <v>1393</v>
      </c>
      <c r="CB1894">
        <v>13554.358420406999</v>
      </c>
      <c r="CC1894">
        <v>1.0399977360123699E-3</v>
      </c>
      <c r="CD1894">
        <v>1755</v>
      </c>
      <c r="CE1894">
        <v>0.76852071665368304</v>
      </c>
      <c r="CF1894">
        <v>9.0738346470248905E-4</v>
      </c>
      <c r="CG1894">
        <v>0</v>
      </c>
      <c r="CH1894">
        <v>0</v>
      </c>
      <c r="CI1894">
        <v>11825.987960787226</v>
      </c>
    </row>
    <row r="1895" spans="77:87" x14ac:dyDescent="0.25">
      <c r="BY1895" t="s">
        <v>5018</v>
      </c>
      <c r="BZ1895" t="s">
        <v>622</v>
      </c>
      <c r="CA1895" t="s">
        <v>623</v>
      </c>
      <c r="CB1895">
        <v>13398.750873844399</v>
      </c>
      <c r="CC1895">
        <v>9.2148147807555596E-4</v>
      </c>
      <c r="CD1895">
        <v>1756</v>
      </c>
      <c r="CE1895">
        <v>0</v>
      </c>
      <c r="CF1895">
        <v>8.039796888802299E-4</v>
      </c>
      <c r="CG1895">
        <v>0</v>
      </c>
      <c r="CH1895">
        <v>0</v>
      </c>
      <c r="CI1895">
        <v>11690.222554917011</v>
      </c>
    </row>
    <row r="1896" spans="77:87" x14ac:dyDescent="0.25">
      <c r="BY1896" t="s">
        <v>6408</v>
      </c>
      <c r="BZ1896" t="s">
        <v>6409</v>
      </c>
      <c r="CA1896" t="s">
        <v>6410</v>
      </c>
      <c r="CB1896">
        <v>13355.018462955701</v>
      </c>
      <c r="CC1896">
        <v>3.2516633802459202E-6</v>
      </c>
      <c r="CD1896">
        <v>1757</v>
      </c>
      <c r="CE1896">
        <v>1.1829354649799</v>
      </c>
      <c r="CF1896">
        <v>2.8370307759772431E-6</v>
      </c>
      <c r="CG1896">
        <v>0.11577273404274201</v>
      </c>
      <c r="CH1896">
        <v>0.10101008963401585</v>
      </c>
      <c r="CI1896">
        <v>11652.066638670372</v>
      </c>
    </row>
    <row r="1897" spans="77:87" x14ac:dyDescent="0.25">
      <c r="BY1897" t="s">
        <v>6701</v>
      </c>
      <c r="BZ1897" t="s">
        <v>2723</v>
      </c>
      <c r="CA1897" t="s">
        <v>2724</v>
      </c>
      <c r="CB1897">
        <v>12945.731539701201</v>
      </c>
      <c r="CC1897">
        <v>6.1646340665243702E-4</v>
      </c>
      <c r="CD1897">
        <v>1758</v>
      </c>
      <c r="CE1897">
        <v>-0.49359590268575398</v>
      </c>
      <c r="CF1897">
        <v>5.3785569181655842E-4</v>
      </c>
      <c r="CG1897">
        <v>634.66116046309196</v>
      </c>
      <c r="CH1897">
        <v>553.7329772478015</v>
      </c>
      <c r="CI1897">
        <v>11294.969528147747</v>
      </c>
    </row>
    <row r="1898" spans="77:87" x14ac:dyDescent="0.25">
      <c r="BY1898" t="s">
        <v>6199</v>
      </c>
      <c r="BZ1898" t="s">
        <v>605</v>
      </c>
      <c r="CA1898" t="s">
        <v>606</v>
      </c>
      <c r="CB1898">
        <v>12903.019626442499</v>
      </c>
      <c r="CC1898">
        <v>2.53736341487814E-3</v>
      </c>
      <c r="CD1898">
        <v>1759</v>
      </c>
      <c r="CE1898">
        <v>41.620526379762801</v>
      </c>
      <c r="CF1898">
        <v>2.2138140563933702E-3</v>
      </c>
      <c r="CG1898">
        <v>2.3456336987734199</v>
      </c>
      <c r="CH1898">
        <v>2.0465325633080269</v>
      </c>
      <c r="CI1898">
        <v>11257.703981796316</v>
      </c>
    </row>
    <row r="1899" spans="77:87" x14ac:dyDescent="0.25">
      <c r="BY1899" t="s">
        <v>6435</v>
      </c>
      <c r="BZ1899" t="s">
        <v>6436</v>
      </c>
      <c r="CA1899" t="s">
        <v>6437</v>
      </c>
      <c r="CB1899">
        <v>12796.2203540132</v>
      </c>
      <c r="CC1899">
        <v>6.7432911450289997E-7</v>
      </c>
      <c r="CD1899">
        <v>1760</v>
      </c>
      <c r="CE1899">
        <v>7.7901708651763499</v>
      </c>
      <c r="CF1899">
        <v>5.8834271179617749E-7</v>
      </c>
      <c r="CG1899">
        <v>13.0809290497153</v>
      </c>
      <c r="CH1899">
        <v>11.412927462869909</v>
      </c>
      <c r="CI1899">
        <v>11164.523111791566</v>
      </c>
    </row>
    <row r="1900" spans="77:87" x14ac:dyDescent="0.25">
      <c r="BY1900" t="s">
        <v>5933</v>
      </c>
      <c r="BZ1900" t="s">
        <v>3429</v>
      </c>
      <c r="CA1900" t="s">
        <v>3430</v>
      </c>
      <c r="CB1900">
        <v>12814.3616837922</v>
      </c>
      <c r="CC1900">
        <v>8.3179838010638302E-4</v>
      </c>
      <c r="CD1900">
        <v>1761</v>
      </c>
      <c r="CE1900">
        <v>-7.1895729800947201</v>
      </c>
      <c r="CF1900">
        <v>7.2573244146549804E-4</v>
      </c>
      <c r="CG1900">
        <v>2.5077251999952201</v>
      </c>
      <c r="CH1900">
        <v>2.1879551288430306</v>
      </c>
      <c r="CI1900">
        <v>11180.351168045127</v>
      </c>
    </row>
    <row r="1901" spans="77:87" x14ac:dyDescent="0.25">
      <c r="BY1901" t="s">
        <v>6200</v>
      </c>
      <c r="BZ1901" t="s">
        <v>6201</v>
      </c>
      <c r="CA1901" t="s">
        <v>6202</v>
      </c>
      <c r="CB1901">
        <v>12667.122401767499</v>
      </c>
      <c r="CC1901">
        <v>1.03066682809358E-2</v>
      </c>
      <c r="CD1901">
        <v>1762</v>
      </c>
      <c r="CE1901">
        <v>-45.245533005526099</v>
      </c>
      <c r="CF1901">
        <v>8.9924237817605567E-3</v>
      </c>
      <c r="CG1901">
        <v>54.5364353209238</v>
      </c>
      <c r="CH1901">
        <v>47.582276307411547</v>
      </c>
      <c r="CI1901">
        <v>11051.886955828524</v>
      </c>
    </row>
    <row r="1902" spans="77:87" x14ac:dyDescent="0.25">
      <c r="BY1902" t="s">
        <v>1880</v>
      </c>
      <c r="BZ1902" t="s">
        <v>1880</v>
      </c>
      <c r="CA1902" t="s">
        <v>1881</v>
      </c>
      <c r="CB1902">
        <v>12481.848988457001</v>
      </c>
      <c r="CC1902">
        <v>2.1203153809785801E-3</v>
      </c>
      <c r="CD1902">
        <v>1763</v>
      </c>
      <c r="CE1902">
        <v>0.88288720434989898</v>
      </c>
      <c r="CF1902">
        <v>1.8499454854884784E-3</v>
      </c>
      <c r="CG1902">
        <v>14.557633535308099</v>
      </c>
      <c r="CH1902">
        <v>12.701331452686828</v>
      </c>
      <c r="CI1902">
        <v>10890.238496542901</v>
      </c>
    </row>
    <row r="1903" spans="77:87" x14ac:dyDescent="0.25">
      <c r="BY1903" t="s">
        <v>6262</v>
      </c>
      <c r="BZ1903" t="s">
        <v>3426</v>
      </c>
      <c r="CA1903" t="s">
        <v>3427</v>
      </c>
      <c r="CB1903">
        <v>12394.351917686599</v>
      </c>
      <c r="CC1903">
        <v>1.75835150979895E-6</v>
      </c>
      <c r="CD1903">
        <v>1764</v>
      </c>
      <c r="CE1903">
        <v>9.5470355439396801</v>
      </c>
      <c r="CF1903">
        <v>1.5341370753784475E-6</v>
      </c>
      <c r="CG1903">
        <v>13.3603840167961</v>
      </c>
      <c r="CH1903">
        <v>11.656748009278369</v>
      </c>
      <c r="CI1903">
        <v>10813.898527254716</v>
      </c>
    </row>
    <row r="1904" spans="77:87" x14ac:dyDescent="0.25">
      <c r="BY1904" t="s">
        <v>5213</v>
      </c>
      <c r="BZ1904" t="s">
        <v>1267</v>
      </c>
      <c r="CA1904" t="s">
        <v>1268</v>
      </c>
      <c r="CB1904">
        <v>12200.863589127401</v>
      </c>
      <c r="CC1904">
        <v>1.5266353473059101E-3</v>
      </c>
      <c r="CD1904">
        <v>1765</v>
      </c>
      <c r="CE1904">
        <v>0</v>
      </c>
      <c r="CF1904">
        <v>1.3319679676295449E-3</v>
      </c>
      <c r="CG1904">
        <v>0</v>
      </c>
      <c r="CH1904">
        <v>0</v>
      </c>
      <c r="CI1904">
        <v>10645.082669423415</v>
      </c>
    </row>
    <row r="1905" spans="77:87" x14ac:dyDescent="0.25">
      <c r="BY1905" t="s">
        <v>5277</v>
      </c>
      <c r="BZ1905" t="s">
        <v>785</v>
      </c>
      <c r="CA1905" t="s">
        <v>786</v>
      </c>
      <c r="CB1905">
        <v>12163.299096094001</v>
      </c>
      <c r="CC1905">
        <v>1.07753732475961E-3</v>
      </c>
      <c r="CD1905">
        <v>1766</v>
      </c>
      <c r="CE1905">
        <v>4.4109986161226296</v>
      </c>
      <c r="CF1905">
        <v>9.4013623033021351E-4</v>
      </c>
      <c r="CG1905">
        <v>6.5927689968598999</v>
      </c>
      <c r="CH1905">
        <v>5.7520986509943093</v>
      </c>
      <c r="CI1905">
        <v>10612.308175154676</v>
      </c>
    </row>
    <row r="1906" spans="77:87" x14ac:dyDescent="0.25">
      <c r="BY1906" t="s">
        <v>5303</v>
      </c>
      <c r="BZ1906" t="s">
        <v>903</v>
      </c>
      <c r="CA1906" t="s">
        <v>904</v>
      </c>
      <c r="CB1906">
        <v>12035.627079608101</v>
      </c>
      <c r="CC1906">
        <v>2.7828812044100202E-4</v>
      </c>
      <c r="CD1906">
        <v>1767</v>
      </c>
      <c r="CE1906">
        <v>-19.757342625791999</v>
      </c>
      <c r="CF1906">
        <v>2.428024890510882E-4</v>
      </c>
      <c r="CG1906">
        <v>3.4786015055125299</v>
      </c>
      <c r="CH1906">
        <v>3.0350311131386065</v>
      </c>
      <c r="CI1906">
        <v>10500.916128178958</v>
      </c>
    </row>
    <row r="1907" spans="77:87" x14ac:dyDescent="0.25">
      <c r="BY1907" t="s">
        <v>5422</v>
      </c>
      <c r="BZ1907" t="s">
        <v>5423</v>
      </c>
      <c r="CA1907" t="s">
        <v>5424</v>
      </c>
      <c r="CB1907">
        <v>11872.2899830735</v>
      </c>
      <c r="CC1907">
        <v>1.7732838995331299E-3</v>
      </c>
      <c r="CD1907">
        <v>1768</v>
      </c>
      <c r="CE1907">
        <v>-14.0461043759042</v>
      </c>
      <c r="CF1907">
        <v>1.5471653763680631E-3</v>
      </c>
      <c r="CG1907">
        <v>19.744452234470099</v>
      </c>
      <c r="CH1907">
        <v>17.226758152243889</v>
      </c>
      <c r="CI1907">
        <v>10358.406798171871</v>
      </c>
    </row>
    <row r="1908" spans="77:87" x14ac:dyDescent="0.25">
      <c r="BY1908" t="s">
        <v>5950</v>
      </c>
      <c r="BZ1908" t="s">
        <v>1047</v>
      </c>
      <c r="CA1908" t="s">
        <v>1048</v>
      </c>
      <c r="CB1908">
        <v>11708.4759627563</v>
      </c>
      <c r="CC1908">
        <v>1.17322245106072E-2</v>
      </c>
      <c r="CD1908">
        <v>1769</v>
      </c>
      <c r="CE1908">
        <v>5.0480184440853701</v>
      </c>
      <c r="CF1908">
        <v>1.0236201634361638E-2</v>
      </c>
      <c r="CG1908">
        <v>53.490847325698802</v>
      </c>
      <c r="CH1908">
        <v>46.670015419809666</v>
      </c>
      <c r="CI1908">
        <v>10215.481358841398</v>
      </c>
    </row>
    <row r="1909" spans="77:87" x14ac:dyDescent="0.25">
      <c r="BY1909" t="s">
        <v>5549</v>
      </c>
      <c r="BZ1909" t="s">
        <v>5550</v>
      </c>
      <c r="CA1909" t="s">
        <v>5551</v>
      </c>
      <c r="CB1909">
        <v>11640.7241018203</v>
      </c>
      <c r="CC1909">
        <v>5.0750036269720303E-4</v>
      </c>
      <c r="CD1909">
        <v>1770</v>
      </c>
      <c r="CE1909">
        <v>0</v>
      </c>
      <c r="CF1909">
        <v>4.4278696144823209E-4</v>
      </c>
      <c r="CG1909">
        <v>0</v>
      </c>
      <c r="CH1909">
        <v>0</v>
      </c>
      <c r="CI1909">
        <v>10156.368808700792</v>
      </c>
    </row>
    <row r="1910" spans="77:87" x14ac:dyDescent="0.25">
      <c r="BY1910" t="s">
        <v>6131</v>
      </c>
      <c r="BZ1910" t="s">
        <v>2988</v>
      </c>
      <c r="CA1910" t="s">
        <v>6132</v>
      </c>
      <c r="CB1910">
        <v>11500.2804379303</v>
      </c>
      <c r="CC1910">
        <v>1.3265716763603899E-9</v>
      </c>
      <c r="CD1910">
        <v>1771</v>
      </c>
      <c r="CE1910">
        <v>-49.360422208552599</v>
      </c>
      <c r="CF1910">
        <v>1.1574152156209717E-9</v>
      </c>
      <c r="CG1910">
        <v>847.72052422864999</v>
      </c>
      <c r="CH1910">
        <v>739.62428930215833</v>
      </c>
      <c r="CI1910">
        <v>10033.833678168061</v>
      </c>
    </row>
    <row r="1911" spans="77:87" x14ac:dyDescent="0.25">
      <c r="BY1911" t="s">
        <v>6660</v>
      </c>
      <c r="BZ1911" t="s">
        <v>3568</v>
      </c>
      <c r="CA1911" t="s">
        <v>3569</v>
      </c>
      <c r="CB1911">
        <v>11274.9069647834</v>
      </c>
      <c r="CC1911">
        <v>3.4680193841879498E-5</v>
      </c>
      <c r="CD1911">
        <v>1772</v>
      </c>
      <c r="CE1911">
        <v>0.71450049072169897</v>
      </c>
      <c r="CF1911">
        <v>3.0257983604326092E-5</v>
      </c>
      <c r="CG1911">
        <v>1.7322774146775601E-2</v>
      </c>
      <c r="CH1911">
        <v>1.5113877924223664E-2</v>
      </c>
      <c r="CI1911">
        <v>9837.198478076014</v>
      </c>
    </row>
    <row r="1912" spans="77:87" x14ac:dyDescent="0.25">
      <c r="BY1912" t="s">
        <v>6624</v>
      </c>
      <c r="BZ1912" t="s">
        <v>810</v>
      </c>
      <c r="CA1912" t="s">
        <v>811</v>
      </c>
      <c r="CB1912">
        <v>11140.627496543601</v>
      </c>
      <c r="CC1912">
        <v>7.3006202252930304E-4</v>
      </c>
      <c r="CD1912">
        <v>1773</v>
      </c>
      <c r="CE1912">
        <v>2.4225253154447501</v>
      </c>
      <c r="CF1912">
        <v>6.3696889378850178E-4</v>
      </c>
      <c r="CG1912">
        <v>0.36503101126465198</v>
      </c>
      <c r="CH1912">
        <v>0.31848444689425132</v>
      </c>
      <c r="CI1912">
        <v>9720.0415219493443</v>
      </c>
    </row>
    <row r="1913" spans="77:87" x14ac:dyDescent="0.25">
      <c r="BY1913" t="s">
        <v>9803</v>
      </c>
      <c r="BZ1913" t="s">
        <v>9804</v>
      </c>
      <c r="CA1913" t="s">
        <v>9805</v>
      </c>
      <c r="CB1913">
        <v>11118.0911290328</v>
      </c>
      <c r="CC1913">
        <v>3.2650688988987101E-3</v>
      </c>
      <c r="CD1913">
        <v>1774</v>
      </c>
      <c r="CE1913">
        <v>0.76669304514092096</v>
      </c>
      <c r="CF1913">
        <v>2.8487269033245412E-3</v>
      </c>
      <c r="CG1913">
        <v>0</v>
      </c>
      <c r="CH1913">
        <v>0</v>
      </c>
      <c r="CI1913">
        <v>9700.3788568053169</v>
      </c>
    </row>
    <row r="1914" spans="77:87" x14ac:dyDescent="0.25">
      <c r="BY1914" t="s">
        <v>5928</v>
      </c>
      <c r="BZ1914" t="s">
        <v>3360</v>
      </c>
      <c r="CA1914" t="s">
        <v>3361</v>
      </c>
      <c r="CB1914">
        <v>11060.1198509486</v>
      </c>
      <c r="CC1914">
        <v>7.2321779850025201E-5</v>
      </c>
      <c r="CD1914">
        <v>1775</v>
      </c>
      <c r="CE1914">
        <v>0</v>
      </c>
      <c r="CF1914">
        <v>6.3099740414229114E-5</v>
      </c>
      <c r="CG1914">
        <v>0</v>
      </c>
      <c r="CH1914">
        <v>0</v>
      </c>
      <c r="CI1914">
        <v>9649.7997282747456</v>
      </c>
    </row>
    <row r="1915" spans="77:87" x14ac:dyDescent="0.25">
      <c r="BY1915" t="s">
        <v>5984</v>
      </c>
      <c r="BZ1915" t="s">
        <v>5985</v>
      </c>
      <c r="CA1915" t="s">
        <v>5986</v>
      </c>
      <c r="CB1915">
        <v>11009.5369855752</v>
      </c>
      <c r="CC1915">
        <v>1.3138878083099499E-2</v>
      </c>
      <c r="CD1915">
        <v>1776</v>
      </c>
      <c r="CE1915">
        <v>0</v>
      </c>
      <c r="CF1915">
        <v>1.1463487183211156E-2</v>
      </c>
      <c r="CG1915">
        <v>0</v>
      </c>
      <c r="CH1915">
        <v>0</v>
      </c>
      <c r="CI1915">
        <v>9605.6668863965679</v>
      </c>
    </row>
    <row r="1916" spans="77:87" x14ac:dyDescent="0.25">
      <c r="BY1916" t="s">
        <v>4017</v>
      </c>
      <c r="BZ1916" t="s">
        <v>1455</v>
      </c>
      <c r="CA1916" t="s">
        <v>1456</v>
      </c>
      <c r="CB1916">
        <v>10938.9337184988</v>
      </c>
      <c r="CC1916">
        <v>1.6074738965714101E-2</v>
      </c>
      <c r="CD1916">
        <v>1777</v>
      </c>
      <c r="CE1916">
        <v>1.30268995272553</v>
      </c>
      <c r="CF1916">
        <v>1.4024984701240039E-2</v>
      </c>
      <c r="CG1916">
        <v>3.5255134812098099</v>
      </c>
      <c r="CH1916">
        <v>3.0759611551668238</v>
      </c>
      <c r="CI1916">
        <v>9544.0665243181484</v>
      </c>
    </row>
    <row r="1917" spans="77:87" x14ac:dyDescent="0.25">
      <c r="BY1917" t="s">
        <v>6178</v>
      </c>
      <c r="BZ1917" t="s">
        <v>6179</v>
      </c>
      <c r="CA1917" t="s">
        <v>6180</v>
      </c>
      <c r="CB1917">
        <v>10904.227546906501</v>
      </c>
      <c r="CC1917">
        <v>4.7841648866644803E-4</v>
      </c>
      <c r="CD1917">
        <v>1778</v>
      </c>
      <c r="CE1917">
        <v>-0.78337290805428095</v>
      </c>
      <c r="CF1917">
        <v>4.1741168853063476E-4</v>
      </c>
      <c r="CG1917">
        <v>0</v>
      </c>
      <c r="CH1917">
        <v>0</v>
      </c>
      <c r="CI1917">
        <v>9513.78587549027</v>
      </c>
    </row>
    <row r="1918" spans="77:87" x14ac:dyDescent="0.25">
      <c r="BY1918" t="s">
        <v>5869</v>
      </c>
      <c r="BZ1918" t="s">
        <v>722</v>
      </c>
      <c r="CA1918" t="s">
        <v>723</v>
      </c>
      <c r="CB1918">
        <v>10885.166091679501</v>
      </c>
      <c r="CC1918">
        <v>6.9056974888669003E-5</v>
      </c>
      <c r="CD1918">
        <v>1779</v>
      </c>
      <c r="CE1918">
        <v>101.379407648371</v>
      </c>
      <c r="CF1918">
        <v>6.0251243792715294E-5</v>
      </c>
      <c r="CG1918">
        <v>1.4778192626175199</v>
      </c>
      <c r="CH1918">
        <v>1.2893766171641101</v>
      </c>
      <c r="CI1918">
        <v>9497.1550226650852</v>
      </c>
    </row>
    <row r="1919" spans="77:87" x14ac:dyDescent="0.25">
      <c r="BY1919" t="s">
        <v>5050</v>
      </c>
      <c r="BZ1919" t="s">
        <v>5051</v>
      </c>
      <c r="CA1919" t="s">
        <v>5052</v>
      </c>
      <c r="CB1919">
        <v>10763.940583767901</v>
      </c>
      <c r="CC1919">
        <v>2.2600677150912398E-3</v>
      </c>
      <c r="CD1919">
        <v>1780</v>
      </c>
      <c r="CE1919">
        <v>4.7859717527581802</v>
      </c>
      <c r="CF1919">
        <v>1.9718774404690964E-3</v>
      </c>
      <c r="CG1919">
        <v>2.6564835923182399</v>
      </c>
      <c r="CH1919">
        <v>2.3177447435273728</v>
      </c>
      <c r="CI1919">
        <v>9391.3874641693255</v>
      </c>
    </row>
    <row r="1920" spans="77:87" x14ac:dyDescent="0.25">
      <c r="BY1920" t="s">
        <v>6670</v>
      </c>
      <c r="BZ1920" t="s">
        <v>6671</v>
      </c>
      <c r="CA1920" t="s">
        <v>6672</v>
      </c>
      <c r="CB1920">
        <v>10747.836012564199</v>
      </c>
      <c r="CC1920">
        <v>4.0928534236432997E-3</v>
      </c>
      <c r="CD1920">
        <v>1781</v>
      </c>
      <c r="CE1920">
        <v>0</v>
      </c>
      <c r="CF1920">
        <v>3.5709573121808498E-3</v>
      </c>
      <c r="CG1920">
        <v>0</v>
      </c>
      <c r="CH1920">
        <v>0</v>
      </c>
      <c r="CI1920">
        <v>9377.336451258092</v>
      </c>
    </row>
    <row r="1921" spans="77:87" x14ac:dyDescent="0.25">
      <c r="BY1921" t="s">
        <v>5384</v>
      </c>
      <c r="BZ1921" t="s">
        <v>5385</v>
      </c>
      <c r="CA1921" t="s">
        <v>5386</v>
      </c>
      <c r="CB1921">
        <v>10735.0820223845</v>
      </c>
      <c r="CC1921">
        <v>2.0444411781099701E-4</v>
      </c>
      <c r="CD1921">
        <v>1782</v>
      </c>
      <c r="CE1921">
        <v>97.950957454288798</v>
      </c>
      <c r="CF1921">
        <v>1.7837463057244563E-4</v>
      </c>
      <c r="CG1921">
        <v>135.853442127725</v>
      </c>
      <c r="CH1921">
        <v>118.53022630825033</v>
      </c>
      <c r="CI1921">
        <v>9366.2087733821681</v>
      </c>
    </row>
    <row r="1922" spans="77:87" x14ac:dyDescent="0.25">
      <c r="BY1922" t="s">
        <v>6431</v>
      </c>
      <c r="BZ1922" t="s">
        <v>6432</v>
      </c>
      <c r="CA1922" t="s">
        <v>6433</v>
      </c>
      <c r="CB1922">
        <v>10497.6411615049</v>
      </c>
      <c r="CC1922">
        <v>1.2291198100999401E-4</v>
      </c>
      <c r="CD1922">
        <v>1783</v>
      </c>
      <c r="CE1922">
        <v>0</v>
      </c>
      <c r="CF1922">
        <v>1.0723898266348569E-4</v>
      </c>
      <c r="CG1922">
        <v>0</v>
      </c>
      <c r="CH1922">
        <v>0</v>
      </c>
      <c r="CI1922">
        <v>9159.0449464367684</v>
      </c>
    </row>
    <row r="1923" spans="77:87" x14ac:dyDescent="0.25">
      <c r="BY1923" t="s">
        <v>5128</v>
      </c>
      <c r="BZ1923" t="s">
        <v>3352</v>
      </c>
      <c r="CA1923" t="s">
        <v>3353</v>
      </c>
      <c r="CB1923">
        <v>10363.639503779599</v>
      </c>
      <c r="CC1923">
        <v>1.6330729420025999E-2</v>
      </c>
      <c r="CD1923">
        <v>1784</v>
      </c>
      <c r="CE1923">
        <v>-8.2616518856227597</v>
      </c>
      <c r="CF1923">
        <v>1.4248332788760811E-2</v>
      </c>
      <c r="CG1923">
        <v>5201.1533257698602</v>
      </c>
      <c r="CH1923">
        <v>4537.9334605876447</v>
      </c>
      <c r="CI1923">
        <v>9042.1303760946521</v>
      </c>
    </row>
    <row r="1924" spans="77:87" x14ac:dyDescent="0.25">
      <c r="BY1924" t="s">
        <v>6507</v>
      </c>
      <c r="BZ1924" t="s">
        <v>6508</v>
      </c>
      <c r="CA1924" t="s">
        <v>6509</v>
      </c>
      <c r="CB1924">
        <v>10238.498820749701</v>
      </c>
      <c r="CC1924">
        <v>3.0004307406137601E-3</v>
      </c>
      <c r="CD1924">
        <v>1785</v>
      </c>
      <c r="CE1924">
        <v>1.8657094724836301</v>
      </c>
      <c r="CF1924">
        <v>2.6178338151551382E-3</v>
      </c>
      <c r="CG1924">
        <v>8.5818081298571407</v>
      </c>
      <c r="CH1924">
        <v>7.4875074479865411</v>
      </c>
      <c r="CI1924">
        <v>8932.9468821206283</v>
      </c>
    </row>
    <row r="1925" spans="77:87" x14ac:dyDescent="0.25">
      <c r="BY1925" t="s">
        <v>5476</v>
      </c>
      <c r="BZ1925" t="s">
        <v>416</v>
      </c>
      <c r="CA1925" t="s">
        <v>417</v>
      </c>
      <c r="CB1925">
        <v>10177.8405908759</v>
      </c>
      <c r="CC1925">
        <v>1.0358482213998299E-3</v>
      </c>
      <c r="CD1925">
        <v>1786</v>
      </c>
      <c r="CE1925">
        <v>0.64333477716253196</v>
      </c>
      <c r="CF1925">
        <v>9.0376307129625246E-4</v>
      </c>
      <c r="CG1925">
        <v>0</v>
      </c>
      <c r="CH1925">
        <v>0</v>
      </c>
      <c r="CI1925">
        <v>8880.0234257709544</v>
      </c>
    </row>
    <row r="1926" spans="77:87" x14ac:dyDescent="0.25">
      <c r="BY1926" t="s">
        <v>1886</v>
      </c>
      <c r="BZ1926" t="s">
        <v>7049</v>
      </c>
      <c r="CA1926" t="s">
        <v>7050</v>
      </c>
      <c r="CB1926">
        <v>10104.520259036801</v>
      </c>
      <c r="CC1926">
        <v>2.7961185151838697E-4</v>
      </c>
      <c r="CD1926">
        <v>1787</v>
      </c>
      <c r="CE1926">
        <v>-9.7051331339349396</v>
      </c>
      <c r="CF1926">
        <v>2.4395742588387149E-4</v>
      </c>
      <c r="CG1926">
        <v>8.0937253393256796</v>
      </c>
      <c r="CH1926">
        <v>7.0616620464069086</v>
      </c>
      <c r="CI1926">
        <v>8816.0524627259856</v>
      </c>
    </row>
    <row r="1927" spans="77:87" x14ac:dyDescent="0.25">
      <c r="BY1927" t="s">
        <v>6469</v>
      </c>
      <c r="BZ1927" t="s">
        <v>2362</v>
      </c>
      <c r="CA1927" t="s">
        <v>2363</v>
      </c>
      <c r="CB1927">
        <v>10106.1060405403</v>
      </c>
      <c r="CC1927">
        <v>2.07522520878689E-4</v>
      </c>
      <c r="CD1927">
        <v>1788</v>
      </c>
      <c r="CE1927">
        <v>50.570046049883203</v>
      </c>
      <c r="CF1927">
        <v>1.8106049415136393E-4</v>
      </c>
      <c r="CG1927">
        <v>0</v>
      </c>
      <c r="CH1927">
        <v>0</v>
      </c>
      <c r="CI1927">
        <v>8817.4360348868486</v>
      </c>
    </row>
    <row r="1928" spans="77:87" x14ac:dyDescent="0.25">
      <c r="BY1928" t="s">
        <v>5577</v>
      </c>
      <c r="BZ1928" t="s">
        <v>1417</v>
      </c>
      <c r="CA1928" t="s">
        <v>1418</v>
      </c>
      <c r="CB1928">
        <v>10091.2719708277</v>
      </c>
      <c r="CC1928">
        <v>2.7475977251890699E-4</v>
      </c>
      <c r="CD1928">
        <v>1789</v>
      </c>
      <c r="CE1928">
        <v>32.907280576189301</v>
      </c>
      <c r="CF1928">
        <v>2.3972405488593119E-4</v>
      </c>
      <c r="CG1928">
        <v>17.1280457665261</v>
      </c>
      <c r="CH1928">
        <v>14.943980138653298</v>
      </c>
      <c r="CI1928">
        <v>8804.4935167395815</v>
      </c>
    </row>
    <row r="1929" spans="77:87" x14ac:dyDescent="0.25">
      <c r="BY1929" t="s">
        <v>5296</v>
      </c>
      <c r="BZ1929" t="s">
        <v>5297</v>
      </c>
      <c r="CA1929" t="s">
        <v>5298</v>
      </c>
      <c r="CB1929">
        <v>10049.5678452552</v>
      </c>
      <c r="CC1929">
        <v>1.0777077904827899E-3</v>
      </c>
      <c r="CD1929">
        <v>1790</v>
      </c>
      <c r="CE1929">
        <v>-40.873710805633898</v>
      </c>
      <c r="CF1929">
        <v>9.4028495928716793E-4</v>
      </c>
      <c r="CG1929">
        <v>25.395099870513</v>
      </c>
      <c r="CH1929">
        <v>22.156869105624416</v>
      </c>
      <c r="CI1929">
        <v>8768.1072510353333</v>
      </c>
    </row>
    <row r="1930" spans="77:87" x14ac:dyDescent="0.25">
      <c r="BY1930" t="s">
        <v>4958</v>
      </c>
      <c r="BZ1930" t="s">
        <v>4959</v>
      </c>
      <c r="CA1930" t="s">
        <v>4960</v>
      </c>
      <c r="CB1930">
        <v>10021.229928634901</v>
      </c>
      <c r="CC1930">
        <v>2.4347011488287001E-4</v>
      </c>
      <c r="CD1930">
        <v>1791</v>
      </c>
      <c r="CE1930">
        <v>42.576322066904098</v>
      </c>
      <c r="CF1930">
        <v>2.1242426665369583E-4</v>
      </c>
      <c r="CG1930">
        <v>8.9903426807198308</v>
      </c>
      <c r="CH1930">
        <v>7.8439481241305264</v>
      </c>
      <c r="CI1930">
        <v>8743.3828155149549</v>
      </c>
    </row>
    <row r="1931" spans="77:87" x14ac:dyDescent="0.25">
      <c r="BY1931" t="s">
        <v>7033</v>
      </c>
      <c r="BZ1931" t="s">
        <v>3428</v>
      </c>
      <c r="CA1931" t="s">
        <v>7034</v>
      </c>
      <c r="CB1931">
        <v>10010.197257836</v>
      </c>
      <c r="CC1931">
        <v>9.03745317844376E-4</v>
      </c>
      <c r="CD1931">
        <v>1792</v>
      </c>
      <c r="CE1931">
        <v>7.9322558780585304</v>
      </c>
      <c r="CF1931">
        <v>7.885051373847686E-4</v>
      </c>
      <c r="CG1931">
        <v>24.850992149755601</v>
      </c>
      <c r="CH1931">
        <v>21.682142736771677</v>
      </c>
      <c r="CI1931">
        <v>8733.7569647003038</v>
      </c>
    </row>
    <row r="1932" spans="77:87" x14ac:dyDescent="0.25">
      <c r="BY1932" t="s">
        <v>8505</v>
      </c>
      <c r="BZ1932" t="s">
        <v>8506</v>
      </c>
      <c r="CA1932" t="s">
        <v>8507</v>
      </c>
      <c r="CB1932">
        <v>9905.2548514431801</v>
      </c>
      <c r="CC1932">
        <v>2.1405112594743902E-5</v>
      </c>
      <c r="CD1932">
        <v>1793</v>
      </c>
      <c r="CE1932">
        <v>57.378195766566797</v>
      </c>
      <c r="CF1932">
        <v>1.8675661067337738E-5</v>
      </c>
      <c r="CG1932">
        <v>0</v>
      </c>
      <c r="CH1932">
        <v>0</v>
      </c>
      <c r="CI1932">
        <v>8642.196184316259</v>
      </c>
    </row>
    <row r="1933" spans="77:87" x14ac:dyDescent="0.25">
      <c r="BY1933" t="s">
        <v>5961</v>
      </c>
      <c r="BZ1933" t="s">
        <v>5962</v>
      </c>
      <c r="CA1933" t="s">
        <v>5963</v>
      </c>
      <c r="CB1933">
        <v>9863.8021233881409</v>
      </c>
      <c r="CC1933">
        <v>3.1557347378302999E-4</v>
      </c>
      <c r="CD1933">
        <v>1794</v>
      </c>
      <c r="CE1933">
        <v>7.47767631311374</v>
      </c>
      <c r="CF1933">
        <v>2.7533343784706086E-4</v>
      </c>
      <c r="CG1933">
        <v>2640.5351264493602</v>
      </c>
      <c r="CH1933">
        <v>2303.8299303352974</v>
      </c>
      <c r="CI1933">
        <v>8606.0292594264301</v>
      </c>
    </row>
    <row r="1934" spans="77:87" x14ac:dyDescent="0.25">
      <c r="BY1934" t="s">
        <v>6848</v>
      </c>
      <c r="BZ1934" t="s">
        <v>6849</v>
      </c>
      <c r="CA1934" t="s">
        <v>6850</v>
      </c>
      <c r="CB1934">
        <v>9862.8940831437303</v>
      </c>
      <c r="CC1934">
        <v>3.4677860665121102E-5</v>
      </c>
      <c r="CD1934">
        <v>1795</v>
      </c>
      <c r="CE1934">
        <v>0.36942432652937002</v>
      </c>
      <c r="CF1934">
        <v>3.0255947940268864E-5</v>
      </c>
      <c r="CG1934">
        <v>0</v>
      </c>
      <c r="CH1934">
        <v>0</v>
      </c>
      <c r="CI1934">
        <v>8605.2370070257457</v>
      </c>
    </row>
    <row r="1935" spans="77:87" x14ac:dyDescent="0.25">
      <c r="BY1935" t="s">
        <v>6722</v>
      </c>
      <c r="BZ1935" t="s">
        <v>6723</v>
      </c>
      <c r="CA1935" t="s">
        <v>6724</v>
      </c>
      <c r="CB1935">
        <v>9817.9492030208494</v>
      </c>
      <c r="CC1935">
        <v>4.7763682887109399E-5</v>
      </c>
      <c r="CD1935">
        <v>1796</v>
      </c>
      <c r="CE1935">
        <v>0</v>
      </c>
      <c r="CF1935">
        <v>4.1673144627442549E-5</v>
      </c>
      <c r="CG1935">
        <v>0</v>
      </c>
      <c r="CH1935">
        <v>0</v>
      </c>
      <c r="CI1935">
        <v>8566.0232283468522</v>
      </c>
    </row>
    <row r="1936" spans="77:87" x14ac:dyDescent="0.25">
      <c r="BY1936" t="s">
        <v>5820</v>
      </c>
      <c r="BZ1936" t="s">
        <v>570</v>
      </c>
      <c r="CA1936" t="s">
        <v>571</v>
      </c>
      <c r="CB1936">
        <v>9762.0355809266603</v>
      </c>
      <c r="CC1936">
        <v>9.6680776723038504E-3</v>
      </c>
      <c r="CD1936">
        <v>1797</v>
      </c>
      <c r="CE1936">
        <v>0</v>
      </c>
      <c r="CF1936">
        <v>8.4352624159977005E-3</v>
      </c>
      <c r="CG1936">
        <v>0</v>
      </c>
      <c r="CH1936">
        <v>0</v>
      </c>
      <c r="CI1936">
        <v>8517.239375860383</v>
      </c>
    </row>
    <row r="1937" spans="77:87" x14ac:dyDescent="0.25">
      <c r="BY1937" t="s">
        <v>6637</v>
      </c>
      <c r="BZ1937" t="s">
        <v>6638</v>
      </c>
      <c r="CA1937" t="s">
        <v>6639</v>
      </c>
      <c r="CB1937">
        <v>9705.3376681729096</v>
      </c>
      <c r="CC1937">
        <v>3.5454453911445199E-3</v>
      </c>
      <c r="CD1937">
        <v>1798</v>
      </c>
      <c r="CE1937">
        <v>-1.96319035805821</v>
      </c>
      <c r="CF1937">
        <v>3.0933514675381192E-3</v>
      </c>
      <c r="CG1937">
        <v>0.32087273514567399</v>
      </c>
      <c r="CH1937">
        <v>0.27995696919630864</v>
      </c>
      <c r="CI1937">
        <v>8467.7712407535128</v>
      </c>
    </row>
    <row r="1938" spans="77:87" x14ac:dyDescent="0.25">
      <c r="BY1938" t="s">
        <v>7018</v>
      </c>
      <c r="BZ1938" t="s">
        <v>1066</v>
      </c>
      <c r="CA1938" t="s">
        <v>1067</v>
      </c>
      <c r="CB1938">
        <v>9711.4429339996404</v>
      </c>
      <c r="CC1938">
        <v>2.1580984297777002E-3</v>
      </c>
      <c r="CD1938">
        <v>1799</v>
      </c>
      <c r="CE1938">
        <v>0</v>
      </c>
      <c r="CF1938">
        <v>1.8829106666030276E-3</v>
      </c>
      <c r="CG1938">
        <v>0</v>
      </c>
      <c r="CH1938">
        <v>0</v>
      </c>
      <c r="CI1938">
        <v>8473.0979997136146</v>
      </c>
    </row>
    <row r="1939" spans="77:87" x14ac:dyDescent="0.25">
      <c r="BY1939" t="s">
        <v>6293</v>
      </c>
      <c r="BZ1939" t="s">
        <v>1367</v>
      </c>
      <c r="CA1939" t="s">
        <v>1368</v>
      </c>
      <c r="CB1939">
        <v>9706.5467497581794</v>
      </c>
      <c r="CC1939">
        <v>3.9346980236703702E-2</v>
      </c>
      <c r="CD1939">
        <v>1800</v>
      </c>
      <c r="CE1939">
        <v>-1.0321599090125499</v>
      </c>
      <c r="CF1939">
        <v>3.4329689398800683E-2</v>
      </c>
      <c r="CG1939">
        <v>29.240454822022201</v>
      </c>
      <c r="CH1939">
        <v>25.511887465846876</v>
      </c>
      <c r="CI1939">
        <v>8468.8261475095187</v>
      </c>
    </row>
    <row r="1940" spans="77:87" x14ac:dyDescent="0.25">
      <c r="BY1940" t="s">
        <v>4778</v>
      </c>
      <c r="BZ1940" t="s">
        <v>4778</v>
      </c>
      <c r="CA1940" t="s">
        <v>5432</v>
      </c>
      <c r="CB1940">
        <v>9499.0571170977091</v>
      </c>
      <c r="CC1940">
        <v>2.15507464951922E-3</v>
      </c>
      <c r="CD1940">
        <v>1801</v>
      </c>
      <c r="CE1940">
        <v>83.993063678110005</v>
      </c>
      <c r="CF1940">
        <v>1.880272460660427E-3</v>
      </c>
      <c r="CG1940">
        <v>7.5204752584100403</v>
      </c>
      <c r="CH1940">
        <v>6.5615093763091457</v>
      </c>
      <c r="CI1940">
        <v>8287.7943478681154</v>
      </c>
    </row>
    <row r="1941" spans="77:87" x14ac:dyDescent="0.25">
      <c r="BY1941" t="s">
        <v>9806</v>
      </c>
      <c r="BZ1941" t="s">
        <v>9807</v>
      </c>
      <c r="CA1941" t="s">
        <v>9808</v>
      </c>
      <c r="CB1941">
        <v>9352.9306080494207</v>
      </c>
      <c r="CC1941">
        <v>2.1520960746611E-6</v>
      </c>
      <c r="CD1941">
        <v>1802</v>
      </c>
      <c r="CE1941">
        <v>-7.6068932805077498</v>
      </c>
      <c r="CF1941">
        <v>1.8776736957967654E-6</v>
      </c>
      <c r="CG1941">
        <v>325.26162602856601</v>
      </c>
      <c r="CH1941">
        <v>283.7862150471596</v>
      </c>
      <c r="CI1941">
        <v>8160.3010144946111</v>
      </c>
    </row>
    <row r="1942" spans="77:87" x14ac:dyDescent="0.25">
      <c r="BY1942" t="s">
        <v>5993</v>
      </c>
      <c r="BZ1942" t="s">
        <v>1074</v>
      </c>
      <c r="CA1942" t="s">
        <v>1075</v>
      </c>
      <c r="CB1942">
        <v>9301.2401373398698</v>
      </c>
      <c r="CC1942">
        <v>8.5353570947431902E-4</v>
      </c>
      <c r="CD1942">
        <v>1803</v>
      </c>
      <c r="CE1942">
        <v>0</v>
      </c>
      <c r="CF1942">
        <v>7.4469795701641111E-4</v>
      </c>
      <c r="CG1942">
        <v>0</v>
      </c>
      <c r="CH1942">
        <v>0</v>
      </c>
      <c r="CI1942">
        <v>8115.2018024671179</v>
      </c>
    </row>
    <row r="1943" spans="77:87" x14ac:dyDescent="0.25">
      <c r="BY1943" t="s">
        <v>6892</v>
      </c>
      <c r="BZ1943" t="s">
        <v>6893</v>
      </c>
      <c r="CA1943" t="s">
        <v>6894</v>
      </c>
      <c r="CB1943">
        <v>9250.0753402298596</v>
      </c>
      <c r="CC1943">
        <v>1.48776500068652E-4</v>
      </c>
      <c r="CD1943">
        <v>1804</v>
      </c>
      <c r="CE1943">
        <v>0.196433245530415</v>
      </c>
      <c r="CF1943">
        <v>1.2980541343889798E-4</v>
      </c>
      <c r="CG1943">
        <v>0.22316475010297801</v>
      </c>
      <c r="CH1943">
        <v>0.19470812015834696</v>
      </c>
      <c r="CI1943">
        <v>8070.5612332957935</v>
      </c>
    </row>
    <row r="1944" spans="77:87" x14ac:dyDescent="0.25">
      <c r="BY1944" t="s">
        <v>9809</v>
      </c>
      <c r="BZ1944" t="s">
        <v>9810</v>
      </c>
      <c r="CA1944" t="s">
        <v>9811</v>
      </c>
      <c r="CB1944">
        <v>9175.2970555823995</v>
      </c>
      <c r="CC1944">
        <v>1.66191633656435E-3</v>
      </c>
      <c r="CD1944">
        <v>1805</v>
      </c>
      <c r="CE1944">
        <v>-1.0813277861662101</v>
      </c>
      <c r="CF1944">
        <v>1.4499987368236842E-3</v>
      </c>
      <c r="CG1944">
        <v>0.54080301630076699</v>
      </c>
      <c r="CH1944">
        <v>0.4718430604801912</v>
      </c>
      <c r="CI1944">
        <v>8005.3182268368691</v>
      </c>
    </row>
    <row r="1945" spans="77:87" x14ac:dyDescent="0.25">
      <c r="BY1945" t="s">
        <v>4973</v>
      </c>
      <c r="BZ1945" t="s">
        <v>4974</v>
      </c>
      <c r="CA1945" t="s">
        <v>4975</v>
      </c>
      <c r="CB1945">
        <v>9145.5903478901491</v>
      </c>
      <c r="CC1945">
        <v>8.2845956250082398E-2</v>
      </c>
      <c r="CD1945">
        <v>1806</v>
      </c>
      <c r="CE1945">
        <v>0</v>
      </c>
      <c r="CF1945">
        <v>7.228193698480942E-2</v>
      </c>
      <c r="CG1945">
        <v>0</v>
      </c>
      <c r="CH1945">
        <v>0</v>
      </c>
      <c r="CI1945">
        <v>7979.399540269289</v>
      </c>
    </row>
    <row r="1946" spans="77:87" x14ac:dyDescent="0.25">
      <c r="BY1946" t="s">
        <v>6192</v>
      </c>
      <c r="BZ1946" t="s">
        <v>6193</v>
      </c>
      <c r="CA1946" t="s">
        <v>6194</v>
      </c>
      <c r="CB1946">
        <v>9104.8838108185591</v>
      </c>
      <c r="CC1946">
        <v>1.04388114888095E-4</v>
      </c>
      <c r="CD1946">
        <v>1807</v>
      </c>
      <c r="CE1946">
        <v>0.944311148464685</v>
      </c>
      <c r="CF1946">
        <v>9.1077168806254493E-5</v>
      </c>
      <c r="CG1946">
        <v>17.243246369675099</v>
      </c>
      <c r="CH1946">
        <v>15.044491052092356</v>
      </c>
      <c r="CI1946">
        <v>7943.8836565658457</v>
      </c>
    </row>
    <row r="1947" spans="77:87" x14ac:dyDescent="0.25">
      <c r="BY1947" t="s">
        <v>8166</v>
      </c>
      <c r="BZ1947" t="s">
        <v>8167</v>
      </c>
      <c r="CA1947" t="s">
        <v>8168</v>
      </c>
      <c r="CB1947">
        <v>9040.4955488175492</v>
      </c>
      <c r="CC1947">
        <v>1.8081044168305899E-5</v>
      </c>
      <c r="CD1947">
        <v>1808</v>
      </c>
      <c r="CE1947">
        <v>-42.825603844253301</v>
      </c>
      <c r="CF1947">
        <v>1.5775457902228549E-5</v>
      </c>
      <c r="CG1947">
        <v>258.60348564631101</v>
      </c>
      <c r="CH1947">
        <v>225.62792077760741</v>
      </c>
      <c r="CI1947">
        <v>7887.7057994056322</v>
      </c>
    </row>
    <row r="1948" spans="77:87" x14ac:dyDescent="0.25">
      <c r="BY1948" t="s">
        <v>6379</v>
      </c>
      <c r="BZ1948" t="s">
        <v>6380</v>
      </c>
      <c r="CA1948" t="s">
        <v>6381</v>
      </c>
      <c r="CB1948">
        <v>8579.7673993411699</v>
      </c>
      <c r="CC1948">
        <v>1.95959815713781E-3</v>
      </c>
      <c r="CD1948">
        <v>1809</v>
      </c>
      <c r="CE1948">
        <v>-24.1418902693413</v>
      </c>
      <c r="CF1948">
        <v>1.7097219577285401E-3</v>
      </c>
      <c r="CG1948">
        <v>7.8101048593342899</v>
      </c>
      <c r="CH1948">
        <v>6.8142071483011408</v>
      </c>
      <c r="CI1948">
        <v>7485.7269391815835</v>
      </c>
    </row>
    <row r="1949" spans="77:87" x14ac:dyDescent="0.25">
      <c r="BY1949" t="s">
        <v>5905</v>
      </c>
      <c r="BZ1949" t="s">
        <v>5906</v>
      </c>
      <c r="CA1949" t="s">
        <v>5907</v>
      </c>
      <c r="CB1949">
        <v>8704.6620987109509</v>
      </c>
      <c r="CC1949">
        <v>2.2245931866004798E-3</v>
      </c>
      <c r="CD1949">
        <v>1810</v>
      </c>
      <c r="CE1949">
        <v>4.1371738883611799</v>
      </c>
      <c r="CF1949">
        <v>1.9409264110043071E-3</v>
      </c>
      <c r="CG1949">
        <v>14.754033997988399</v>
      </c>
      <c r="CH1949">
        <v>12.872688106768912</v>
      </c>
      <c r="CI1949">
        <v>7594.6958158559264</v>
      </c>
    </row>
    <row r="1950" spans="77:87" x14ac:dyDescent="0.25">
      <c r="BY1950" t="s">
        <v>5572</v>
      </c>
      <c r="BZ1950" t="s">
        <v>5573</v>
      </c>
      <c r="CA1950" t="s">
        <v>5574</v>
      </c>
      <c r="CB1950">
        <v>8686.9036641339608</v>
      </c>
      <c r="CC1950">
        <v>8.9046673030295496E-4</v>
      </c>
      <c r="CD1950">
        <v>1811</v>
      </c>
      <c r="CE1950">
        <v>-0.64336839163853599</v>
      </c>
      <c r="CF1950">
        <v>7.7691975565510429E-4</v>
      </c>
      <c r="CG1950">
        <v>0</v>
      </c>
      <c r="CH1950">
        <v>0</v>
      </c>
      <c r="CI1950">
        <v>7579.2018303055866</v>
      </c>
    </row>
    <row r="1951" spans="77:87" x14ac:dyDescent="0.25">
      <c r="BY1951" t="s">
        <v>4873</v>
      </c>
      <c r="BZ1951" t="s">
        <v>529</v>
      </c>
      <c r="CA1951" t="s">
        <v>530</v>
      </c>
      <c r="CB1951">
        <v>8650.3419134842497</v>
      </c>
      <c r="CC1951">
        <v>2.87689416821815E-3</v>
      </c>
      <c r="CD1951">
        <v>1812</v>
      </c>
      <c r="CE1951">
        <v>0</v>
      </c>
      <c r="CF1951">
        <v>2.5100498852519818E-3</v>
      </c>
      <c r="CG1951">
        <v>0</v>
      </c>
      <c r="CH1951">
        <v>0</v>
      </c>
      <c r="CI1951">
        <v>7547.3022147282227</v>
      </c>
    </row>
    <row r="1952" spans="77:87" x14ac:dyDescent="0.25">
      <c r="BY1952" t="s">
        <v>5618</v>
      </c>
      <c r="BZ1952" t="s">
        <v>183</v>
      </c>
      <c r="CA1952" t="s">
        <v>184</v>
      </c>
      <c r="CB1952">
        <v>8539.7095616622591</v>
      </c>
      <c r="CC1952">
        <v>3.8146778795486798E-3</v>
      </c>
      <c r="CD1952">
        <v>1813</v>
      </c>
      <c r="CE1952">
        <v>0</v>
      </c>
      <c r="CF1952">
        <v>3.3282530444159113E-3</v>
      </c>
      <c r="CG1952">
        <v>0</v>
      </c>
      <c r="CH1952">
        <v>0</v>
      </c>
      <c r="CI1952">
        <v>7450.7770366164614</v>
      </c>
    </row>
    <row r="1953" spans="77:87" x14ac:dyDescent="0.25">
      <c r="BY1953" t="s">
        <v>6643</v>
      </c>
      <c r="BZ1953" t="s">
        <v>789</v>
      </c>
      <c r="CA1953" t="s">
        <v>790</v>
      </c>
      <c r="CB1953">
        <v>8481.3930391421109</v>
      </c>
      <c r="CC1953">
        <v>1.3020378671746E-2</v>
      </c>
      <c r="CD1953">
        <v>1814</v>
      </c>
      <c r="CE1953">
        <v>0</v>
      </c>
      <c r="CF1953">
        <v>1.1360098105796987E-2</v>
      </c>
      <c r="CG1953">
        <v>0</v>
      </c>
      <c r="CH1953">
        <v>0</v>
      </c>
      <c r="CI1953">
        <v>7399.8966871489474</v>
      </c>
    </row>
    <row r="1954" spans="77:87" x14ac:dyDescent="0.25">
      <c r="BY1954" t="s">
        <v>6992</v>
      </c>
      <c r="BZ1954" t="s">
        <v>6993</v>
      </c>
      <c r="CA1954" t="s">
        <v>6994</v>
      </c>
      <c r="CB1954">
        <v>8340.3334913243307</v>
      </c>
      <c r="CC1954">
        <v>1.09905390624936E-6</v>
      </c>
      <c r="CD1954">
        <v>1815</v>
      </c>
      <c r="CE1954">
        <v>0.32440527120502799</v>
      </c>
      <c r="CF1954">
        <v>9.5890914644787966E-7</v>
      </c>
      <c r="CG1954">
        <v>18.526181288668099</v>
      </c>
      <c r="CH1954">
        <v>16.163833807824883</v>
      </c>
      <c r="CI1954">
        <v>7276.8242065116037</v>
      </c>
    </row>
    <row r="1955" spans="77:87" x14ac:dyDescent="0.25">
      <c r="BY1955" t="s">
        <v>2127</v>
      </c>
      <c r="BZ1955" t="s">
        <v>3436</v>
      </c>
      <c r="CA1955" t="s">
        <v>3437</v>
      </c>
      <c r="CB1955">
        <v>8274.2933568338503</v>
      </c>
      <c r="CC1955">
        <v>6.9518537081264995E-5</v>
      </c>
      <c r="CD1955">
        <v>1816</v>
      </c>
      <c r="CE1955">
        <v>2.5769332080316598</v>
      </c>
      <c r="CF1955">
        <v>6.0653950343884598E-5</v>
      </c>
      <c r="CG1955">
        <v>22.411405896849001</v>
      </c>
      <c r="CH1955">
        <v>19.553637885318206</v>
      </c>
      <c r="CI1955">
        <v>7219.2051137305425</v>
      </c>
    </row>
    <row r="1956" spans="77:87" x14ac:dyDescent="0.25">
      <c r="BY1956" t="s">
        <v>6268</v>
      </c>
      <c r="BZ1956" t="s">
        <v>6269</v>
      </c>
      <c r="CA1956" t="s">
        <v>6270</v>
      </c>
      <c r="CB1956">
        <v>8080.3656146397198</v>
      </c>
      <c r="CC1956">
        <v>1.21218396241636E-2</v>
      </c>
      <c r="CD1956">
        <v>1817</v>
      </c>
      <c r="CE1956">
        <v>0.55603902791840898</v>
      </c>
      <c r="CF1956">
        <v>1.0576135366328008E-2</v>
      </c>
      <c r="CG1956">
        <v>0</v>
      </c>
      <c r="CH1956">
        <v>0</v>
      </c>
      <c r="CI1956">
        <v>7050.0058736545543</v>
      </c>
    </row>
    <row r="1957" spans="77:87" x14ac:dyDescent="0.25">
      <c r="BY1957" t="s">
        <v>6197</v>
      </c>
      <c r="BZ1957" t="s">
        <v>6198</v>
      </c>
      <c r="CA1957" t="s">
        <v>6198</v>
      </c>
      <c r="CB1957">
        <v>8017.5865270938002</v>
      </c>
      <c r="CC1957">
        <v>2.48007271927606E-3</v>
      </c>
      <c r="CD1957">
        <v>1818</v>
      </c>
      <c r="CE1957">
        <v>-4.6955950349857001E-2</v>
      </c>
      <c r="CF1957">
        <v>2.1638287265502935E-3</v>
      </c>
      <c r="CG1957">
        <v>0</v>
      </c>
      <c r="CH1957">
        <v>0</v>
      </c>
      <c r="CI1957">
        <v>6995.2319986779648</v>
      </c>
    </row>
    <row r="1958" spans="77:87" x14ac:dyDescent="0.25">
      <c r="BY1958" t="s">
        <v>6618</v>
      </c>
      <c r="BZ1958" t="s">
        <v>6619</v>
      </c>
      <c r="CA1958" t="s">
        <v>6620</v>
      </c>
      <c r="CB1958">
        <v>7981.9565860482899</v>
      </c>
      <c r="CC1958">
        <v>1.7385379377163701E-5</v>
      </c>
      <c r="CD1958">
        <v>1819</v>
      </c>
      <c r="CE1958">
        <v>0.91623560265641801</v>
      </c>
      <c r="CF1958">
        <v>1.5168500111264056E-5</v>
      </c>
      <c r="CG1958">
        <v>11.4061598903351</v>
      </c>
      <c r="CH1958">
        <v>9.9517148180789157</v>
      </c>
      <c r="CI1958">
        <v>6964.1453739349317</v>
      </c>
    </row>
    <row r="1959" spans="77:87" x14ac:dyDescent="0.25">
      <c r="BY1959" t="s">
        <v>6888</v>
      </c>
      <c r="BZ1959" t="s">
        <v>1011</v>
      </c>
      <c r="CA1959" t="s">
        <v>1012</v>
      </c>
      <c r="CB1959">
        <v>7786.9448295469601</v>
      </c>
      <c r="CC1959">
        <v>1.3545268914800001E-2</v>
      </c>
      <c r="CD1959">
        <v>1820</v>
      </c>
      <c r="CE1959">
        <v>0</v>
      </c>
      <c r="CF1959">
        <v>1.1818057494398199E-2</v>
      </c>
      <c r="CG1959">
        <v>0</v>
      </c>
      <c r="CH1959">
        <v>0</v>
      </c>
      <c r="CI1959">
        <v>6794.0003465521122</v>
      </c>
    </row>
    <row r="1960" spans="77:87" x14ac:dyDescent="0.25">
      <c r="BY1960" t="s">
        <v>6682</v>
      </c>
      <c r="BZ1960" t="s">
        <v>3337</v>
      </c>
      <c r="CA1960" t="s">
        <v>3338</v>
      </c>
      <c r="CB1960">
        <v>7710.1715502099796</v>
      </c>
      <c r="CC1960">
        <v>2.5302788882316701E-6</v>
      </c>
      <c r="CD1960">
        <v>1821</v>
      </c>
      <c r="CE1960">
        <v>4.7968867632689296</v>
      </c>
      <c r="CF1960">
        <v>2.2076329060776979E-6</v>
      </c>
      <c r="CG1960">
        <v>9487.2300858468898</v>
      </c>
      <c r="CH1960">
        <v>8277.4754286802126</v>
      </c>
      <c r="CI1960">
        <v>6727.0167351565078</v>
      </c>
    </row>
    <row r="1961" spans="77:87" x14ac:dyDescent="0.25">
      <c r="BY1961" t="s">
        <v>6865</v>
      </c>
      <c r="BZ1961" t="s">
        <v>6866</v>
      </c>
      <c r="CA1961" t="s">
        <v>6867</v>
      </c>
      <c r="CB1961">
        <v>7681.3082599571499</v>
      </c>
      <c r="CC1961">
        <v>4.44453305239809E-4</v>
      </c>
      <c r="CD1961">
        <v>1822</v>
      </c>
      <c r="CE1961">
        <v>-8.7819362401273804E-2</v>
      </c>
      <c r="CF1961">
        <v>3.877792864754602E-4</v>
      </c>
      <c r="CG1961">
        <v>0</v>
      </c>
      <c r="CH1961">
        <v>0</v>
      </c>
      <c r="CI1961">
        <v>6701.8339184969773</v>
      </c>
    </row>
    <row r="1962" spans="77:87" x14ac:dyDescent="0.25">
      <c r="BY1962" t="s">
        <v>7195</v>
      </c>
      <c r="BZ1962" t="s">
        <v>7196</v>
      </c>
      <c r="CA1962" t="s">
        <v>7197</v>
      </c>
      <c r="CB1962">
        <v>7638.0119505837702</v>
      </c>
      <c r="CC1962">
        <v>3.8132860462225499E-2</v>
      </c>
      <c r="CD1962">
        <v>1823</v>
      </c>
      <c r="CE1962">
        <v>2.1955725582064498</v>
      </c>
      <c r="CF1962">
        <v>3.3270386893245289E-2</v>
      </c>
      <c r="CG1962">
        <v>428396.61484271201</v>
      </c>
      <c r="CH1962">
        <v>373770.04889765859</v>
      </c>
      <c r="CI1962">
        <v>6664.0584947170346</v>
      </c>
    </row>
    <row r="1963" spans="77:87" x14ac:dyDescent="0.25">
      <c r="BY1963" t="s">
        <v>5318</v>
      </c>
      <c r="BZ1963" t="s">
        <v>446</v>
      </c>
      <c r="CA1963" t="s">
        <v>447</v>
      </c>
      <c r="CB1963">
        <v>7592.87394747077</v>
      </c>
      <c r="CC1963">
        <v>2.13078803464241E-4</v>
      </c>
      <c r="CD1963">
        <v>1824</v>
      </c>
      <c r="CE1963">
        <v>0.224503331508875</v>
      </c>
      <c r="CF1963">
        <v>1.8590827291930186E-4</v>
      </c>
      <c r="CG1963">
        <v>0</v>
      </c>
      <c r="CH1963">
        <v>0</v>
      </c>
      <c r="CI1963">
        <v>6624.6762189329856</v>
      </c>
    </row>
    <row r="1964" spans="77:87" x14ac:dyDescent="0.25">
      <c r="BY1964" t="s">
        <v>6279</v>
      </c>
      <c r="BZ1964" t="s">
        <v>6280</v>
      </c>
      <c r="CA1964" t="s">
        <v>6281</v>
      </c>
      <c r="CB1964">
        <v>7573.3065250968002</v>
      </c>
      <c r="CC1964">
        <v>1.39081090159461E-4</v>
      </c>
      <c r="CD1964">
        <v>1825</v>
      </c>
      <c r="CE1964">
        <v>34.553099263421103</v>
      </c>
      <c r="CF1964">
        <v>1.2134630402886755E-4</v>
      </c>
      <c r="CG1964">
        <v>13.226472315190501</v>
      </c>
      <c r="CH1964">
        <v>11.539911924391305</v>
      </c>
      <c r="CI1964">
        <v>6607.6039168556099</v>
      </c>
    </row>
    <row r="1965" spans="77:87" x14ac:dyDescent="0.25">
      <c r="BY1965" t="s">
        <v>8478</v>
      </c>
      <c r="BZ1965" t="s">
        <v>8479</v>
      </c>
      <c r="CA1965" t="s">
        <v>8480</v>
      </c>
      <c r="CB1965">
        <v>7524.2484868925103</v>
      </c>
      <c r="CC1965">
        <v>1.0427780562189801E-3</v>
      </c>
      <c r="CD1965">
        <v>1826</v>
      </c>
      <c r="CE1965">
        <v>51.324330806524898</v>
      </c>
      <c r="CF1965">
        <v>9.0980925515827345E-4</v>
      </c>
      <c r="CG1965">
        <v>112199.692991972</v>
      </c>
      <c r="CH1965">
        <v>97892.661339793733</v>
      </c>
      <c r="CI1965">
        <v>6564.8014653349019</v>
      </c>
    </row>
    <row r="1966" spans="77:87" x14ac:dyDescent="0.25">
      <c r="BY1966" t="s">
        <v>9812</v>
      </c>
      <c r="BZ1966" t="s">
        <v>9813</v>
      </c>
      <c r="CA1966" t="s">
        <v>9814</v>
      </c>
      <c r="CB1966">
        <v>7482.0388530120299</v>
      </c>
      <c r="CC1966">
        <v>2.98929709449439E-4</v>
      </c>
      <c r="CD1966">
        <v>1827</v>
      </c>
      <c r="CE1966">
        <v>0.152537295075721</v>
      </c>
      <c r="CF1966">
        <v>2.6081198647870336E-4</v>
      </c>
      <c r="CG1966">
        <v>4.50862940378373</v>
      </c>
      <c r="CH1966">
        <v>3.9337160339896533</v>
      </c>
      <c r="CI1966">
        <v>6527.9741507090575</v>
      </c>
    </row>
    <row r="1967" spans="77:87" x14ac:dyDescent="0.25">
      <c r="BY1967" t="s">
        <v>5831</v>
      </c>
      <c r="BZ1967" t="s">
        <v>5832</v>
      </c>
      <c r="CA1967" t="s">
        <v>5833</v>
      </c>
      <c r="CB1967">
        <v>7100.4011079600496</v>
      </c>
      <c r="CC1967">
        <v>4.2959713580027203E-3</v>
      </c>
      <c r="CD1967">
        <v>1828</v>
      </c>
      <c r="CE1967">
        <v>0.31687925354883301</v>
      </c>
      <c r="CF1967">
        <v>3.7481748662583632E-3</v>
      </c>
      <c r="CG1967">
        <v>97435.414709963996</v>
      </c>
      <c r="CH1967">
        <v>85011.035238637691</v>
      </c>
      <c r="CI1967">
        <v>6195.0005610796352</v>
      </c>
    </row>
    <row r="1968" spans="77:87" x14ac:dyDescent="0.25">
      <c r="BY1968" t="s">
        <v>6442</v>
      </c>
      <c r="BZ1968" t="s">
        <v>6442</v>
      </c>
      <c r="CA1968" t="s">
        <v>6443</v>
      </c>
      <c r="CB1968">
        <v>7460.1741528960101</v>
      </c>
      <c r="CC1968">
        <v>3.4759268540632497E-5</v>
      </c>
      <c r="CD1968">
        <v>1829</v>
      </c>
      <c r="CE1968">
        <v>0.98776808089315404</v>
      </c>
      <c r="CF1968">
        <v>3.0326975171942299E-5</v>
      </c>
      <c r="CG1968">
        <v>27.116069479667502</v>
      </c>
      <c r="CH1968">
        <v>23.658390996037191</v>
      </c>
      <c r="CI1968">
        <v>6508.8975059636314</v>
      </c>
    </row>
    <row r="1969" spans="77:87" x14ac:dyDescent="0.25">
      <c r="BY1969" t="s">
        <v>5794</v>
      </c>
      <c r="BZ1969" t="s">
        <v>699</v>
      </c>
      <c r="CA1969" t="s">
        <v>700</v>
      </c>
      <c r="CB1969">
        <v>7443.6642153285202</v>
      </c>
      <c r="CC1969">
        <v>8.7028987060738805E-4</v>
      </c>
      <c r="CD1969">
        <v>1830</v>
      </c>
      <c r="CE1969">
        <v>-31.185004439699298</v>
      </c>
      <c r="CF1969">
        <v>7.5931572804675796E-4</v>
      </c>
      <c r="CG1969">
        <v>20.929427040262901</v>
      </c>
      <c r="CH1969">
        <v>18.260632080650826</v>
      </c>
      <c r="CI1969">
        <v>6494.4928165751226</v>
      </c>
    </row>
    <row r="1970" spans="77:87" x14ac:dyDescent="0.25">
      <c r="BY1970" t="s">
        <v>6824</v>
      </c>
      <c r="BZ1970" t="s">
        <v>6825</v>
      </c>
      <c r="CA1970" t="s">
        <v>6826</v>
      </c>
      <c r="CB1970">
        <v>7427.0467601474302</v>
      </c>
      <c r="CC1970">
        <v>1.99560940050228E-3</v>
      </c>
      <c r="CD1970">
        <v>1831</v>
      </c>
      <c r="CE1970">
        <v>3.4334083852438</v>
      </c>
      <c r="CF1970">
        <v>1.7411412634066332E-3</v>
      </c>
      <c r="CG1970">
        <v>17.682874802648701</v>
      </c>
      <c r="CH1970">
        <v>15.428060705063762</v>
      </c>
      <c r="CI1970">
        <v>6479.9943195739943</v>
      </c>
    </row>
    <row r="1971" spans="77:87" x14ac:dyDescent="0.25">
      <c r="BY1971" t="s">
        <v>7019</v>
      </c>
      <c r="BZ1971" t="s">
        <v>1232</v>
      </c>
      <c r="CA1971" t="s">
        <v>1233</v>
      </c>
      <c r="CB1971">
        <v>7314.4103232412599</v>
      </c>
      <c r="CC1971">
        <v>3.6062595709746999E-3</v>
      </c>
      <c r="CD1971">
        <v>1832</v>
      </c>
      <c r="CE1971">
        <v>0</v>
      </c>
      <c r="CF1971">
        <v>3.1464109880414335E-3</v>
      </c>
      <c r="CG1971">
        <v>0</v>
      </c>
      <c r="CH1971">
        <v>0</v>
      </c>
      <c r="CI1971">
        <v>6381.7206052834772</v>
      </c>
    </row>
    <row r="1972" spans="77:87" x14ac:dyDescent="0.25">
      <c r="BY1972" t="s">
        <v>6016</v>
      </c>
      <c r="BZ1972" t="s">
        <v>6017</v>
      </c>
      <c r="CA1972" t="s">
        <v>6018</v>
      </c>
      <c r="CB1972">
        <v>7239.3721373630897</v>
      </c>
      <c r="CC1972">
        <v>3.48635463462544E-3</v>
      </c>
      <c r="CD1972">
        <v>1833</v>
      </c>
      <c r="CE1972">
        <v>-61.8026392621491</v>
      </c>
      <c r="CF1972">
        <v>3.0417956097458132E-3</v>
      </c>
      <c r="CG1972">
        <v>4.7216457355688002</v>
      </c>
      <c r="CH1972">
        <v>4.1195698012434825</v>
      </c>
      <c r="CI1972">
        <v>6316.2508386393756</v>
      </c>
    </row>
    <row r="1973" spans="77:87" x14ac:dyDescent="0.25">
      <c r="BY1973" t="s">
        <v>6076</v>
      </c>
      <c r="BZ1973" t="s">
        <v>6077</v>
      </c>
      <c r="CA1973" t="s">
        <v>6078</v>
      </c>
      <c r="CB1973">
        <v>7144.1883095242001</v>
      </c>
      <c r="CC1973">
        <v>5.3581412455384998E-5</v>
      </c>
      <c r="CD1973">
        <v>1834</v>
      </c>
      <c r="CE1973">
        <v>-70.805491966487295</v>
      </c>
      <c r="CF1973">
        <v>4.6749032227549055E-5</v>
      </c>
      <c r="CG1973">
        <v>1.0716282491077001E-2</v>
      </c>
      <c r="CH1973">
        <v>9.3498064455098135E-3</v>
      </c>
      <c r="CI1973">
        <v>6233.2042814235347</v>
      </c>
    </row>
    <row r="1974" spans="77:87" x14ac:dyDescent="0.25">
      <c r="BY1974" t="s">
        <v>5609</v>
      </c>
      <c r="BZ1974" t="s">
        <v>5610</v>
      </c>
      <c r="CA1974" t="s">
        <v>5611</v>
      </c>
      <c r="CB1974">
        <v>7148.6440301057501</v>
      </c>
      <c r="CC1974">
        <v>1.8573699662076399E-3</v>
      </c>
      <c r="CD1974">
        <v>1835</v>
      </c>
      <c r="CE1974">
        <v>-44.344601350016397</v>
      </c>
      <c r="CF1974">
        <v>1.6205292923366398E-3</v>
      </c>
      <c r="CG1974">
        <v>192.34699204705501</v>
      </c>
      <c r="CH1974">
        <v>167.82005770316692</v>
      </c>
      <c r="CI1974">
        <v>6237.0918352508488</v>
      </c>
    </row>
    <row r="1975" spans="77:87" x14ac:dyDescent="0.25">
      <c r="BY1975" t="s">
        <v>6038</v>
      </c>
      <c r="BZ1975" t="s">
        <v>6039</v>
      </c>
      <c r="CA1975" t="s">
        <v>6040</v>
      </c>
      <c r="CB1975">
        <v>7099.0509396934804</v>
      </c>
      <c r="CC1975">
        <v>1.04039013204292E-4</v>
      </c>
      <c r="CD1975">
        <v>1836</v>
      </c>
      <c r="CE1975">
        <v>1.02289040484789</v>
      </c>
      <c r="CF1975">
        <v>9.0772582474559949E-5</v>
      </c>
      <c r="CG1975">
        <v>0.58324270802326195</v>
      </c>
      <c r="CH1975">
        <v>0.50887109735238401</v>
      </c>
      <c r="CI1975">
        <v>6193.8225581694087</v>
      </c>
    </row>
    <row r="1976" spans="77:87" x14ac:dyDescent="0.25">
      <c r="BY1976" t="s">
        <v>6144</v>
      </c>
      <c r="BZ1976" t="s">
        <v>6145</v>
      </c>
      <c r="CA1976" t="s">
        <v>6146</v>
      </c>
      <c r="CB1976">
        <v>7061.9143305447597</v>
      </c>
      <c r="CC1976">
        <v>2.50345962287029E-3</v>
      </c>
      <c r="CD1976">
        <v>1837</v>
      </c>
      <c r="CE1976">
        <v>32.106679276813402</v>
      </c>
      <c r="CF1976">
        <v>2.1842334725196088E-3</v>
      </c>
      <c r="CG1976">
        <v>113.155437465563</v>
      </c>
      <c r="CH1976">
        <v>98.726535012579248</v>
      </c>
      <c r="CI1976">
        <v>6161.421386599678</v>
      </c>
    </row>
    <row r="1977" spans="77:87" x14ac:dyDescent="0.25">
      <c r="BY1977" t="s">
        <v>5400</v>
      </c>
      <c r="BZ1977" t="s">
        <v>5401</v>
      </c>
      <c r="CA1977" t="s">
        <v>5402</v>
      </c>
      <c r="CB1977">
        <v>6992.0924890099004</v>
      </c>
      <c r="CC1977">
        <v>1.2851866942473599E-3</v>
      </c>
      <c r="CD1977">
        <v>1838</v>
      </c>
      <c r="CE1977">
        <v>1.59846733900829</v>
      </c>
      <c r="CF1977">
        <v>1.1213073981171026E-3</v>
      </c>
      <c r="CG1977">
        <v>6.4224599936882704E-2</v>
      </c>
      <c r="CH1977">
        <v>5.6035064300531068E-2</v>
      </c>
      <c r="CI1977">
        <v>6100.5028073662952</v>
      </c>
    </row>
    <row r="1978" spans="77:87" x14ac:dyDescent="0.25">
      <c r="BY1978" t="s">
        <v>6430</v>
      </c>
      <c r="BZ1978" t="s">
        <v>2933</v>
      </c>
      <c r="CA1978" t="s">
        <v>2934</v>
      </c>
      <c r="CB1978">
        <v>6953.0705324199798</v>
      </c>
      <c r="CC1978">
        <v>3.28400179434475E-5</v>
      </c>
      <c r="CD1978">
        <v>1839</v>
      </c>
      <c r="CE1978">
        <v>0.14648422374703801</v>
      </c>
      <c r="CF1978">
        <v>2.8652455895406749E-5</v>
      </c>
      <c r="CG1978">
        <v>9312.3335457631201</v>
      </c>
      <c r="CH1978">
        <v>8124.8806460086853</v>
      </c>
      <c r="CI1978">
        <v>6066.4566965489812</v>
      </c>
    </row>
    <row r="1979" spans="77:87" x14ac:dyDescent="0.25">
      <c r="BY1979" t="s">
        <v>4170</v>
      </c>
      <c r="BZ1979" t="s">
        <v>558</v>
      </c>
      <c r="CA1979" t="s">
        <v>559</v>
      </c>
      <c r="CB1979">
        <v>6840.4197256880698</v>
      </c>
      <c r="CC1979">
        <v>2.77756206512402E-4</v>
      </c>
      <c r="CD1979">
        <v>1840</v>
      </c>
      <c r="CE1979">
        <v>-10.411015312351299</v>
      </c>
      <c r="CF1979">
        <v>2.423384015951797E-4</v>
      </c>
      <c r="CG1979">
        <v>0</v>
      </c>
      <c r="CH1979">
        <v>0</v>
      </c>
      <c r="CI1979">
        <v>5968.1704447866841</v>
      </c>
    </row>
    <row r="1980" spans="77:87" x14ac:dyDescent="0.25">
      <c r="BY1980" t="s">
        <v>5821</v>
      </c>
      <c r="BZ1980" t="s">
        <v>5821</v>
      </c>
      <c r="CA1980" t="s">
        <v>3274</v>
      </c>
      <c r="CB1980">
        <v>6825.8170812009903</v>
      </c>
      <c r="CC1980">
        <v>4.3835449989091599E-3</v>
      </c>
      <c r="CD1980">
        <v>1841</v>
      </c>
      <c r="CE1980">
        <v>0.46654666085094898</v>
      </c>
      <c r="CF1980">
        <v>3.8245816419182591E-3</v>
      </c>
      <c r="CG1980">
        <v>1.5815900492784201</v>
      </c>
      <c r="CH1980">
        <v>1.3799151757347323</v>
      </c>
      <c r="CI1980">
        <v>5955.4298419087299</v>
      </c>
    </row>
    <row r="1981" spans="77:87" x14ac:dyDescent="0.25">
      <c r="BY1981" t="s">
        <v>5300</v>
      </c>
      <c r="BZ1981" t="s">
        <v>5301</v>
      </c>
      <c r="CA1981" t="s">
        <v>5301</v>
      </c>
      <c r="CB1981">
        <v>6755.76715405706</v>
      </c>
      <c r="CC1981">
        <v>1.3908109015946101E-3</v>
      </c>
      <c r="CD1981">
        <v>1842</v>
      </c>
      <c r="CE1981">
        <v>0.91482444756579495</v>
      </c>
      <c r="CF1981">
        <v>1.2134630402886755E-3</v>
      </c>
      <c r="CG1981">
        <v>5.73134266175283</v>
      </c>
      <c r="CH1981">
        <v>5.0005162335820819</v>
      </c>
      <c r="CI1981">
        <v>5894.3122611746312</v>
      </c>
    </row>
    <row r="1982" spans="77:87" x14ac:dyDescent="0.25">
      <c r="BY1982" t="s">
        <v>6203</v>
      </c>
      <c r="BZ1982" t="s">
        <v>2710</v>
      </c>
      <c r="CA1982" t="s">
        <v>6204</v>
      </c>
      <c r="CB1982">
        <v>6743.1781724004704</v>
      </c>
      <c r="CC1982">
        <v>2.1897793854427699E-3</v>
      </c>
      <c r="CD1982">
        <v>1843</v>
      </c>
      <c r="CE1982">
        <v>0.45107503871472598</v>
      </c>
      <c r="CF1982">
        <v>1.9105518568874214E-3</v>
      </c>
      <c r="CG1982">
        <v>0.34817492228540098</v>
      </c>
      <c r="CH1982">
        <v>0.30377774524510048</v>
      </c>
      <c r="CI1982">
        <v>5883.3285509249999</v>
      </c>
    </row>
    <row r="1983" spans="77:87" x14ac:dyDescent="0.25">
      <c r="BY1983" t="s">
        <v>5536</v>
      </c>
      <c r="BZ1983" t="s">
        <v>5537</v>
      </c>
      <c r="CA1983" t="s">
        <v>5538</v>
      </c>
      <c r="CB1983">
        <v>6557.4373210128197</v>
      </c>
      <c r="CC1983">
        <v>4.2058714934165302E-4</v>
      </c>
      <c r="CD1983">
        <v>1844</v>
      </c>
      <c r="CE1983">
        <v>11.618147221803</v>
      </c>
      <c r="CF1983">
        <v>3.6695639958050165E-4</v>
      </c>
      <c r="CG1983">
        <v>8.41174298683307E-9</v>
      </c>
      <c r="CH1983">
        <v>7.3391279916100417E-9</v>
      </c>
      <c r="CI1983">
        <v>5721.2722584611938</v>
      </c>
    </row>
    <row r="1984" spans="77:87" x14ac:dyDescent="0.25">
      <c r="BY1984" t="s">
        <v>6207</v>
      </c>
      <c r="BZ1984" t="s">
        <v>6208</v>
      </c>
      <c r="CA1984" t="s">
        <v>6209</v>
      </c>
      <c r="CB1984">
        <v>6551.3414869408898</v>
      </c>
      <c r="CC1984">
        <v>6.37737792598429E-6</v>
      </c>
      <c r="CD1984">
        <v>1845</v>
      </c>
      <c r="CE1984">
        <v>-2.7538813137412901</v>
      </c>
      <c r="CF1984">
        <v>5.5641729571303322E-6</v>
      </c>
      <c r="CG1984">
        <v>124.23660368707399</v>
      </c>
      <c r="CH1984">
        <v>108.3946974045205</v>
      </c>
      <c r="CI1984">
        <v>5715.9537285751121</v>
      </c>
    </row>
    <row r="1985" spans="77:87" x14ac:dyDescent="0.25">
      <c r="BY1985" t="s">
        <v>5758</v>
      </c>
      <c r="BZ1985" t="s">
        <v>5759</v>
      </c>
      <c r="CA1985" t="s">
        <v>5760</v>
      </c>
      <c r="CB1985">
        <v>6468.9740122132998</v>
      </c>
      <c r="CC1985">
        <v>2.2096168733748801E-2</v>
      </c>
      <c r="CD1985">
        <v>1846</v>
      </c>
      <c r="CE1985">
        <v>34.960235791251698</v>
      </c>
      <c r="CF1985">
        <v>1.9278597873833566E-2</v>
      </c>
      <c r="CG1985">
        <v>0.18337612641754999</v>
      </c>
      <c r="CH1985">
        <v>0.15999310303354261</v>
      </c>
      <c r="CI1985">
        <v>5644.0892600199359</v>
      </c>
    </row>
    <row r="1986" spans="77:87" x14ac:dyDescent="0.25">
      <c r="BY1986" t="s">
        <v>5651</v>
      </c>
      <c r="BZ1986" t="s">
        <v>5652</v>
      </c>
      <c r="CA1986" t="s">
        <v>5653</v>
      </c>
      <c r="CB1986">
        <v>6432.7976871548599</v>
      </c>
      <c r="CC1986">
        <v>1.8780110526313201E-3</v>
      </c>
      <c r="CD1986">
        <v>1847</v>
      </c>
      <c r="CE1986">
        <v>18.491497029343599</v>
      </c>
      <c r="CF1986">
        <v>1.6385383512660908E-3</v>
      </c>
      <c r="CG1986">
        <v>7.2871565058938002</v>
      </c>
      <c r="CH1986">
        <v>6.3579420312012616</v>
      </c>
      <c r="CI1986">
        <v>5612.5259228749983</v>
      </c>
    </row>
    <row r="1987" spans="77:87" x14ac:dyDescent="0.25">
      <c r="BY1987" t="s">
        <v>1164</v>
      </c>
      <c r="BZ1987" t="s">
        <v>1164</v>
      </c>
      <c r="CA1987" t="s">
        <v>1165</v>
      </c>
      <c r="CB1987">
        <v>6408.0681423086198</v>
      </c>
      <c r="CC1987">
        <v>1.06801787196046E-4</v>
      </c>
      <c r="CD1987">
        <v>1848</v>
      </c>
      <c r="CE1987">
        <v>0</v>
      </c>
      <c r="CF1987">
        <v>9.3183064103529443E-5</v>
      </c>
      <c r="CG1987">
        <v>0</v>
      </c>
      <c r="CH1987">
        <v>0</v>
      </c>
      <c r="CI1987">
        <v>5590.949741210281</v>
      </c>
    </row>
    <row r="1988" spans="77:87" x14ac:dyDescent="0.25">
      <c r="BY1988" t="s">
        <v>6071</v>
      </c>
      <c r="BZ1988" t="s">
        <v>548</v>
      </c>
      <c r="CA1988" t="s">
        <v>549</v>
      </c>
      <c r="CB1988">
        <v>6294.3771789144703</v>
      </c>
      <c r="CC1988">
        <v>5.3527940533045597E-3</v>
      </c>
      <c r="CD1988">
        <v>1849</v>
      </c>
      <c r="CE1988">
        <v>-28.7677683897371</v>
      </c>
      <c r="CF1988">
        <v>4.6702378723914844E-3</v>
      </c>
      <c r="CG1988">
        <v>10.7270746520361</v>
      </c>
      <c r="CH1988">
        <v>9.3592224548563738</v>
      </c>
      <c r="CI1988">
        <v>5491.7559673223732</v>
      </c>
    </row>
    <row r="1989" spans="77:87" x14ac:dyDescent="0.25">
      <c r="BY1989" t="s">
        <v>5552</v>
      </c>
      <c r="BZ1989" t="s">
        <v>5553</v>
      </c>
      <c r="CA1989" t="s">
        <v>5554</v>
      </c>
      <c r="CB1989">
        <v>6253.6935341276303</v>
      </c>
      <c r="CC1989">
        <v>4.0911659072324497E-3</v>
      </c>
      <c r="CD1989">
        <v>1850</v>
      </c>
      <c r="CE1989">
        <v>91.322053465247393</v>
      </c>
      <c r="CF1989">
        <v>3.569484977737613E-3</v>
      </c>
      <c r="CG1989">
        <v>7.43356663012321E-6</v>
      </c>
      <c r="CH1989">
        <v>6.4856828148496818E-6</v>
      </c>
      <c r="CI1989">
        <v>5456.2600568168828</v>
      </c>
    </row>
    <row r="1990" spans="77:87" x14ac:dyDescent="0.25">
      <c r="BY1990" t="s">
        <v>6535</v>
      </c>
      <c r="BZ1990" t="s">
        <v>6536</v>
      </c>
      <c r="CA1990" t="s">
        <v>3001</v>
      </c>
      <c r="CB1990">
        <v>6135.7912952656998</v>
      </c>
      <c r="CC1990">
        <v>3.1980207941507602E-4</v>
      </c>
      <c r="CD1990">
        <v>1851</v>
      </c>
      <c r="CE1990">
        <v>-0.40396281426700797</v>
      </c>
      <c r="CF1990">
        <v>2.7902283706054216E-4</v>
      </c>
      <c r="CG1990">
        <v>3.5242189151541399</v>
      </c>
      <c r="CH1990">
        <v>3.0748316644071765</v>
      </c>
      <c r="CI1990">
        <v>5353.3920040411922</v>
      </c>
    </row>
    <row r="1991" spans="77:87" x14ac:dyDescent="0.25">
      <c r="BY1991" t="s">
        <v>6373</v>
      </c>
      <c r="BZ1991" t="s">
        <v>736</v>
      </c>
      <c r="CA1991" t="s">
        <v>737</v>
      </c>
      <c r="CB1991">
        <v>6097.7970465860499</v>
      </c>
      <c r="CC1991">
        <v>1.72009012110474E-3</v>
      </c>
      <c r="CD1991">
        <v>1852</v>
      </c>
      <c r="CE1991">
        <v>0</v>
      </c>
      <c r="CF1991">
        <v>1.500754549402191E-3</v>
      </c>
      <c r="CG1991">
        <v>0</v>
      </c>
      <c r="CH1991">
        <v>0</v>
      </c>
      <c r="CI1991">
        <v>5320.2425539876785</v>
      </c>
    </row>
    <row r="1992" spans="77:87" x14ac:dyDescent="0.25">
      <c r="BY1992" t="s">
        <v>6349</v>
      </c>
      <c r="BZ1992" t="s">
        <v>6350</v>
      </c>
      <c r="CA1992" t="s">
        <v>6351</v>
      </c>
      <c r="CB1992">
        <v>6085.4255701451902</v>
      </c>
      <c r="CC1992">
        <v>1.06367309908105E-5</v>
      </c>
      <c r="CD1992">
        <v>1853</v>
      </c>
      <c r="CE1992">
        <v>0</v>
      </c>
      <c r="CF1992">
        <v>9.2803988752482937E-6</v>
      </c>
      <c r="CG1992">
        <v>0</v>
      </c>
      <c r="CH1992">
        <v>0</v>
      </c>
      <c r="CI1992">
        <v>5309.4486139936989</v>
      </c>
    </row>
    <row r="1993" spans="77:87" x14ac:dyDescent="0.25">
      <c r="BY1993" t="s">
        <v>5842</v>
      </c>
      <c r="BZ1993" t="s">
        <v>5843</v>
      </c>
      <c r="CA1993" t="s">
        <v>5844</v>
      </c>
      <c r="CB1993">
        <v>6079.8530688463497</v>
      </c>
      <c r="CC1993">
        <v>3.5005452792498497E-5</v>
      </c>
      <c r="CD1993">
        <v>1854</v>
      </c>
      <c r="CE1993">
        <v>-2.54323674511142E-3</v>
      </c>
      <c r="CF1993">
        <v>3.0541767485115856E-5</v>
      </c>
      <c r="CG1993">
        <v>1.71796260669745</v>
      </c>
      <c r="CH1993">
        <v>1.4988983228670321</v>
      </c>
      <c r="CI1993">
        <v>5304.5866846254785</v>
      </c>
    </row>
    <row r="1994" spans="77:87" x14ac:dyDescent="0.25">
      <c r="BY1994" t="s">
        <v>7271</v>
      </c>
      <c r="BZ1994" t="s">
        <v>7271</v>
      </c>
      <c r="CA1994" t="s">
        <v>7272</v>
      </c>
      <c r="CB1994">
        <v>5800.8397067953902</v>
      </c>
      <c r="CC1994">
        <v>2.5721858720068099E-3</v>
      </c>
      <c r="CD1994">
        <v>1855</v>
      </c>
      <c r="CE1994">
        <v>-6.6065103329022099</v>
      </c>
      <c r="CF1994">
        <v>2.2441961627237346E-3</v>
      </c>
      <c r="CG1994">
        <v>1.48582499585975</v>
      </c>
      <c r="CH1994">
        <v>1.2963615073376904</v>
      </c>
      <c r="CI1994">
        <v>5061.1514324230857</v>
      </c>
    </row>
    <row r="1995" spans="77:87" x14ac:dyDescent="0.25">
      <c r="BY1995" t="s">
        <v>6151</v>
      </c>
      <c r="BZ1995" t="s">
        <v>6152</v>
      </c>
      <c r="CA1995" t="s">
        <v>6153</v>
      </c>
      <c r="CB1995">
        <v>5725.27140367232</v>
      </c>
      <c r="CC1995">
        <v>3.1978527057381899E-4</v>
      </c>
      <c r="CD1995">
        <v>1856</v>
      </c>
      <c r="CE1995">
        <v>2.0845391219749998</v>
      </c>
      <c r="CF1995">
        <v>2.7900817158186918E-4</v>
      </c>
      <c r="CG1995">
        <v>1.98266867755768E-2</v>
      </c>
      <c r="CH1995">
        <v>1.729850663807591E-2</v>
      </c>
      <c r="CI1995">
        <v>4995.2191459044507</v>
      </c>
    </row>
    <row r="1996" spans="77:87" x14ac:dyDescent="0.25">
      <c r="BY1996" t="s">
        <v>6085</v>
      </c>
      <c r="BZ1996" t="s">
        <v>6085</v>
      </c>
      <c r="CA1996" t="s">
        <v>6086</v>
      </c>
      <c r="CB1996">
        <v>5676.0718471263899</v>
      </c>
      <c r="CC1996">
        <v>2.08621635239191E-3</v>
      </c>
      <c r="CD1996">
        <v>1857</v>
      </c>
      <c r="CE1996">
        <v>-19.268140441947399</v>
      </c>
      <c r="CF1996">
        <v>1.8201945604330088E-3</v>
      </c>
      <c r="CG1996">
        <v>8.4197924569250908</v>
      </c>
      <c r="CH1996">
        <v>7.3461510415727487</v>
      </c>
      <c r="CI1996">
        <v>4952.2932216119179</v>
      </c>
    </row>
    <row r="1997" spans="77:87" x14ac:dyDescent="0.25">
      <c r="BY1997" t="s">
        <v>6115</v>
      </c>
      <c r="BZ1997" t="s">
        <v>6116</v>
      </c>
      <c r="CA1997" t="s">
        <v>6117</v>
      </c>
      <c r="CB1997">
        <v>5472.5564669613204</v>
      </c>
      <c r="CC1997">
        <v>6.2274171016249097E-3</v>
      </c>
      <c r="CD1997">
        <v>1859</v>
      </c>
      <c r="CE1997">
        <v>0.37866465413574701</v>
      </c>
      <c r="CF1997">
        <v>5.4333342373283139E-3</v>
      </c>
      <c r="CG1997">
        <v>2488.3766716776299</v>
      </c>
      <c r="CH1997">
        <v>2171.0738087653299</v>
      </c>
      <c r="CI1997">
        <v>4774.728901633217</v>
      </c>
    </row>
    <row r="1998" spans="77:87" x14ac:dyDescent="0.25">
      <c r="BY1998" t="s">
        <v>6098</v>
      </c>
      <c r="BZ1998" t="s">
        <v>2760</v>
      </c>
      <c r="CA1998" t="s">
        <v>2761</v>
      </c>
      <c r="CB1998">
        <v>5420.8428368581099</v>
      </c>
      <c r="CC1998">
        <v>1.73673877600995E-4</v>
      </c>
      <c r="CD1998">
        <v>1860</v>
      </c>
      <c r="CE1998">
        <v>1.1413533403338501</v>
      </c>
      <c r="CF1998">
        <v>1.5152802677258179E-4</v>
      </c>
      <c r="CG1998">
        <v>22.399866241792498</v>
      </c>
      <c r="CH1998">
        <v>19.543569697836578</v>
      </c>
      <c r="CI1998">
        <v>4729.6094833589868</v>
      </c>
    </row>
    <row r="1999" spans="77:87" x14ac:dyDescent="0.25">
      <c r="BY1999" t="s">
        <v>5638</v>
      </c>
      <c r="BZ1999" t="s">
        <v>5639</v>
      </c>
      <c r="CA1999" t="s">
        <v>5640</v>
      </c>
      <c r="CB1999">
        <v>5367.6092484223</v>
      </c>
      <c r="CC1999">
        <v>7.3018593384087502E-4</v>
      </c>
      <c r="CD1999">
        <v>1861</v>
      </c>
      <c r="CE1999">
        <v>-15.268381446434301</v>
      </c>
      <c r="CF1999">
        <v>6.3707700467309004E-4</v>
      </c>
      <c r="CG1999">
        <v>4.5695035739762</v>
      </c>
      <c r="CH1999">
        <v>3.9868278952442009</v>
      </c>
      <c r="CI1999">
        <v>4683.1639227189808</v>
      </c>
    </row>
    <row r="2000" spans="77:87" x14ac:dyDescent="0.25">
      <c r="BY2000" t="s">
        <v>6656</v>
      </c>
      <c r="BZ2000" t="s">
        <v>6657</v>
      </c>
      <c r="CA2000" t="s">
        <v>6658</v>
      </c>
      <c r="CB2000">
        <v>5274.4405501410502</v>
      </c>
      <c r="CC2000">
        <v>7.6495669259520299E-4</v>
      </c>
      <c r="CD2000">
        <v>1862</v>
      </c>
      <c r="CE2000">
        <v>31.4178979505195</v>
      </c>
      <c r="CF2000">
        <v>6.674140048956186E-4</v>
      </c>
      <c r="CG2000">
        <v>22.525486386150501</v>
      </c>
      <c r="CH2000">
        <v>19.653171515106916</v>
      </c>
      <c r="CI2000">
        <v>4601.8755378303667</v>
      </c>
    </row>
    <row r="2001" spans="77:87" x14ac:dyDescent="0.25">
      <c r="BY2001" t="s">
        <v>6650</v>
      </c>
      <c r="BZ2001" t="s">
        <v>6651</v>
      </c>
      <c r="CA2001" t="s">
        <v>6652</v>
      </c>
      <c r="CB2001">
        <v>5102.4304801786802</v>
      </c>
      <c r="CC2001">
        <v>1.26601753720038E-3</v>
      </c>
      <c r="CD2001">
        <v>1863</v>
      </c>
      <c r="CE2001">
        <v>0</v>
      </c>
      <c r="CF2001">
        <v>1.1045825769618112E-3</v>
      </c>
      <c r="CG2001">
        <v>0</v>
      </c>
      <c r="CH2001">
        <v>0</v>
      </c>
      <c r="CI2001">
        <v>4451.7991599291781</v>
      </c>
    </row>
    <row r="2002" spans="77:87" x14ac:dyDescent="0.25">
      <c r="BY2002" t="s">
        <v>6109</v>
      </c>
      <c r="BZ2002" t="s">
        <v>6110</v>
      </c>
      <c r="CA2002" t="s">
        <v>6111</v>
      </c>
      <c r="CB2002">
        <v>5042.9297137738804</v>
      </c>
      <c r="CC2002">
        <v>3.9859469957061498E-4</v>
      </c>
      <c r="CD2002">
        <v>1864</v>
      </c>
      <c r="CE2002">
        <v>16.654796474387101</v>
      </c>
      <c r="CF2002">
        <v>3.4776829504956777E-4</v>
      </c>
      <c r="CG2002">
        <v>101.859066851821</v>
      </c>
      <c r="CH2002">
        <v>88.870609801277936</v>
      </c>
      <c r="CI2002">
        <v>4399.8855742517198</v>
      </c>
    </row>
    <row r="2003" spans="77:87" x14ac:dyDescent="0.25">
      <c r="BY2003" t="s">
        <v>9815</v>
      </c>
      <c r="BZ2003" t="s">
        <v>9816</v>
      </c>
      <c r="CA2003" t="s">
        <v>9817</v>
      </c>
      <c r="CB2003">
        <v>4956.5901212469298</v>
      </c>
      <c r="CC2003">
        <v>6.2914276058544799E-4</v>
      </c>
      <c r="CD2003">
        <v>1865</v>
      </c>
      <c r="CE2003">
        <v>14.946297776732999</v>
      </c>
      <c r="CF2003">
        <v>5.489182506121554E-4</v>
      </c>
      <c r="CG2003">
        <v>6.3813067518888902</v>
      </c>
      <c r="CH2003">
        <v>5.5676008027285331</v>
      </c>
      <c r="CI2003">
        <v>4324.5554885262509</v>
      </c>
    </row>
    <row r="2004" spans="77:87" x14ac:dyDescent="0.25">
      <c r="BY2004" t="s">
        <v>5102</v>
      </c>
      <c r="BZ2004" t="s">
        <v>6403</v>
      </c>
      <c r="CA2004" t="s">
        <v>6404</v>
      </c>
      <c r="CB2004">
        <v>4526.4860862509304</v>
      </c>
      <c r="CC2004">
        <v>2.4994136333531198E-4</v>
      </c>
      <c r="CD2004">
        <v>1866</v>
      </c>
      <c r="CE2004">
        <v>0</v>
      </c>
      <c r="CF2004">
        <v>2.1807034033097312E-4</v>
      </c>
      <c r="CG2004">
        <v>0</v>
      </c>
      <c r="CH2004">
        <v>0</v>
      </c>
      <c r="CI2004">
        <v>3949.2957394487312</v>
      </c>
    </row>
    <row r="2005" spans="77:87" x14ac:dyDescent="0.25">
      <c r="BY2005" t="s">
        <v>5526</v>
      </c>
      <c r="BZ2005" t="s">
        <v>799</v>
      </c>
      <c r="CA2005" t="s">
        <v>6771</v>
      </c>
      <c r="CB2005">
        <v>4441.1771834544297</v>
      </c>
      <c r="CC2005">
        <v>4.1482970415765202E-4</v>
      </c>
      <c r="CD2005">
        <v>1867</v>
      </c>
      <c r="CE2005">
        <v>0.28607848461876001</v>
      </c>
      <c r="CF2005">
        <v>3.6193310926169338E-4</v>
      </c>
      <c r="CG2005">
        <v>0</v>
      </c>
      <c r="CH2005">
        <v>0</v>
      </c>
      <c r="CI2005">
        <v>3874.8649160834234</v>
      </c>
    </row>
    <row r="2006" spans="77:87" x14ac:dyDescent="0.25">
      <c r="BY2006" t="s">
        <v>6792</v>
      </c>
      <c r="BZ2006" t="s">
        <v>6793</v>
      </c>
      <c r="CA2006" t="s">
        <v>6794</v>
      </c>
      <c r="CB2006">
        <v>4437.9110136991203</v>
      </c>
      <c r="CC2006">
        <v>1.4089058616632101E-4</v>
      </c>
      <c r="CD2006">
        <v>1868</v>
      </c>
      <c r="CE2006">
        <v>0</v>
      </c>
      <c r="CF2006">
        <v>1.2292506396190881E-4</v>
      </c>
      <c r="CG2006">
        <v>0</v>
      </c>
      <c r="CH2006">
        <v>0</v>
      </c>
      <c r="CI2006">
        <v>3872.0152286982925</v>
      </c>
    </row>
    <row r="2007" spans="77:87" x14ac:dyDescent="0.25">
      <c r="BY2007" t="s">
        <v>5186</v>
      </c>
      <c r="BZ2007" t="s">
        <v>5187</v>
      </c>
      <c r="CA2007" t="s">
        <v>5188</v>
      </c>
      <c r="CB2007">
        <v>4430.5887504435996</v>
      </c>
      <c r="CC2007">
        <v>4.1735459864407099E-4</v>
      </c>
      <c r="CD2007">
        <v>1869</v>
      </c>
      <c r="CE2007">
        <v>0.68501864099012399</v>
      </c>
      <c r="CF2007">
        <v>3.6413604435257108E-4</v>
      </c>
      <c r="CG2007">
        <v>3.6344977427421399</v>
      </c>
      <c r="CH2007">
        <v>3.1710483975741202</v>
      </c>
      <c r="CI2007">
        <v>3865.6266565195365</v>
      </c>
    </row>
    <row r="2008" spans="77:87" x14ac:dyDescent="0.25">
      <c r="BY2008" t="s">
        <v>7043</v>
      </c>
      <c r="BZ2008" t="s">
        <v>7044</v>
      </c>
      <c r="CA2008" t="s">
        <v>7045</v>
      </c>
      <c r="CB2008">
        <v>4372.31295546004</v>
      </c>
      <c r="CC2008">
        <v>1.04277805621898E-5</v>
      </c>
      <c r="CD2008">
        <v>1870</v>
      </c>
      <c r="CE2008">
        <v>0.92024521964595496</v>
      </c>
      <c r="CF2008">
        <v>9.0980925515827341E-6</v>
      </c>
      <c r="CG2008">
        <v>31.4965445091295</v>
      </c>
      <c r="CH2008">
        <v>27.480294132592373</v>
      </c>
      <c r="CI2008">
        <v>3814.7818412575102</v>
      </c>
    </row>
    <row r="2009" spans="77:87" x14ac:dyDescent="0.25">
      <c r="BY2009" t="s">
        <v>6337</v>
      </c>
      <c r="BZ2009" t="s">
        <v>6338</v>
      </c>
      <c r="CA2009" t="s">
        <v>6339</v>
      </c>
      <c r="CB2009">
        <v>4366.2191176687102</v>
      </c>
      <c r="CC2009">
        <v>7.0462233337491206E-5</v>
      </c>
      <c r="CD2009">
        <v>1871</v>
      </c>
      <c r="CE2009">
        <v>0</v>
      </c>
      <c r="CF2009">
        <v>6.1477312115694382E-5</v>
      </c>
      <c r="CG2009">
        <v>0</v>
      </c>
      <c r="CH2009">
        <v>0</v>
      </c>
      <c r="CI2009">
        <v>3809.465053098304</v>
      </c>
    </row>
    <row r="2010" spans="77:87" x14ac:dyDescent="0.25">
      <c r="BY2010" t="s">
        <v>6642</v>
      </c>
      <c r="BZ2010" t="s">
        <v>1320</v>
      </c>
      <c r="CA2010" t="s">
        <v>1321</v>
      </c>
      <c r="CB2010">
        <v>4204.3758436591897</v>
      </c>
      <c r="CC2010">
        <v>2.7698592674559502E-4</v>
      </c>
      <c r="CD2010">
        <v>1872</v>
      </c>
      <c r="CE2010">
        <v>0</v>
      </c>
      <c r="CF2010">
        <v>2.4166634328255733E-4</v>
      </c>
      <c r="CG2010">
        <v>0</v>
      </c>
      <c r="CH2010">
        <v>0</v>
      </c>
      <c r="CI2010">
        <v>3668.2590623308338</v>
      </c>
    </row>
    <row r="2011" spans="77:87" x14ac:dyDescent="0.25">
      <c r="BY2011" t="s">
        <v>6973</v>
      </c>
      <c r="BZ2011" t="s">
        <v>6974</v>
      </c>
      <c r="CA2011" t="s">
        <v>6975</v>
      </c>
      <c r="CB2011">
        <v>4195.8018162030703</v>
      </c>
      <c r="CC2011">
        <v>1.4248564659349401E-3</v>
      </c>
      <c r="CD2011">
        <v>1873</v>
      </c>
      <c r="CE2011">
        <v>6.0752780571749101</v>
      </c>
      <c r="CF2011">
        <v>1.2431673185377128E-3</v>
      </c>
      <c r="CG2011">
        <v>10.028355383659701</v>
      </c>
      <c r="CH2011">
        <v>8.7495996752677225</v>
      </c>
      <c r="CI2011">
        <v>3660.7783434117537</v>
      </c>
    </row>
    <row r="2012" spans="77:87" x14ac:dyDescent="0.25">
      <c r="BY2012" t="s">
        <v>5026</v>
      </c>
      <c r="BZ2012" t="s">
        <v>5027</v>
      </c>
      <c r="CA2012" t="s">
        <v>5028</v>
      </c>
      <c r="CB2012">
        <v>4173.7610397949602</v>
      </c>
      <c r="CC2012">
        <v>5.5267236979605699E-4</v>
      </c>
      <c r="CD2012">
        <v>1874</v>
      </c>
      <c r="CE2012">
        <v>60.5501300604192</v>
      </c>
      <c r="CF2012">
        <v>4.8219890523388279E-4</v>
      </c>
      <c r="CG2012">
        <v>3.0417810007728399</v>
      </c>
      <c r="CH2012">
        <v>2.6539113382402935</v>
      </c>
      <c r="CI2012">
        <v>3641.5480745665473</v>
      </c>
    </row>
    <row r="2013" spans="77:87" x14ac:dyDescent="0.25">
      <c r="BY2013" t="s">
        <v>6503</v>
      </c>
      <c r="BZ2013" t="s">
        <v>6504</v>
      </c>
      <c r="CA2013" t="s">
        <v>6505</v>
      </c>
      <c r="CB2013">
        <v>4139.6837635764095</v>
      </c>
      <c r="CC2013">
        <v>3.47939047380253E-4</v>
      </c>
      <c r="CD2013">
        <v>1875</v>
      </c>
      <c r="CE2013">
        <v>-46.796698892396797</v>
      </c>
      <c r="CF2013">
        <v>3.0357194769260759E-4</v>
      </c>
      <c r="CG2013">
        <v>22.716975197361499</v>
      </c>
      <c r="CH2013">
        <v>19.820242822045156</v>
      </c>
      <c r="CI2013">
        <v>3611.8161281477292</v>
      </c>
    </row>
    <row r="2014" spans="77:87" x14ac:dyDescent="0.25">
      <c r="BY2014" t="s">
        <v>5748</v>
      </c>
      <c r="BZ2014" t="s">
        <v>5749</v>
      </c>
      <c r="CA2014" t="s">
        <v>5750</v>
      </c>
      <c r="CB2014">
        <v>4122.9819112474897</v>
      </c>
      <c r="CC2014">
        <v>2.3204109086810199E-3</v>
      </c>
      <c r="CD2014">
        <v>1876</v>
      </c>
      <c r="CE2014">
        <v>-0.111893203325707</v>
      </c>
      <c r="CF2014">
        <v>2.0245260320714692E-3</v>
      </c>
      <c r="CG2014">
        <v>1.98759197162326</v>
      </c>
      <c r="CH2014">
        <v>1.7341461689536923</v>
      </c>
      <c r="CI2014">
        <v>3597.2439958166792</v>
      </c>
    </row>
    <row r="2015" spans="77:87" x14ac:dyDescent="0.25">
      <c r="BY2015" t="s">
        <v>9818</v>
      </c>
      <c r="BZ2015" t="s">
        <v>9819</v>
      </c>
      <c r="CA2015" t="s">
        <v>9820</v>
      </c>
      <c r="CB2015">
        <v>4104.5029618129802</v>
      </c>
      <c r="CC2015">
        <v>2.7383434263879999E-2</v>
      </c>
      <c r="CD2015">
        <v>1877</v>
      </c>
      <c r="CE2015">
        <v>0</v>
      </c>
      <c r="CF2015">
        <v>2.3891663027155619E-2</v>
      </c>
      <c r="CG2015">
        <v>0</v>
      </c>
      <c r="CH2015">
        <v>0</v>
      </c>
      <c r="CI2015">
        <v>3581.1213711403616</v>
      </c>
    </row>
    <row r="2016" spans="77:87" x14ac:dyDescent="0.25">
      <c r="BY2016" t="s">
        <v>4516</v>
      </c>
      <c r="BZ2016" t="s">
        <v>2296</v>
      </c>
      <c r="CA2016" t="s">
        <v>2297</v>
      </c>
      <c r="CB2016">
        <v>4041.1118629296502</v>
      </c>
      <c r="CC2016">
        <v>8.1950461646743306E-8</v>
      </c>
      <c r="CD2016">
        <v>1878</v>
      </c>
      <c r="CE2016">
        <v>-8.5436009420753606E-2</v>
      </c>
      <c r="CF2016">
        <v>7.1500630480320509E-8</v>
      </c>
      <c r="CG2016">
        <v>0</v>
      </c>
      <c r="CH2016">
        <v>0</v>
      </c>
      <c r="CI2016">
        <v>3525.8135248400404</v>
      </c>
    </row>
    <row r="2017" spans="77:87" x14ac:dyDescent="0.25">
      <c r="BY2017" t="s">
        <v>9821</v>
      </c>
      <c r="BZ2017" t="s">
        <v>9822</v>
      </c>
      <c r="CA2017" t="s">
        <v>9823</v>
      </c>
      <c r="CB2017">
        <v>4002.9327838511699</v>
      </c>
      <c r="CC2017">
        <v>1.4310390858178401E-2</v>
      </c>
      <c r="CD2017">
        <v>1879</v>
      </c>
      <c r="CE2017">
        <v>-55.299595221563102</v>
      </c>
      <c r="CF2017">
        <v>1.2485615678288646E-2</v>
      </c>
      <c r="CG2017">
        <v>53.829099042437903</v>
      </c>
      <c r="CH2017">
        <v>46.9651353071405</v>
      </c>
      <c r="CI2017">
        <v>3492.5028128511735</v>
      </c>
    </row>
    <row r="2018" spans="77:87" x14ac:dyDescent="0.25">
      <c r="BY2018" t="s">
        <v>5774</v>
      </c>
      <c r="BZ2018" t="s">
        <v>5775</v>
      </c>
      <c r="CA2018" t="s">
        <v>5776</v>
      </c>
      <c r="CB2018">
        <v>3964.6328819207201</v>
      </c>
      <c r="CC2018">
        <v>3.4314417387818403E-5</v>
      </c>
      <c r="CD2018">
        <v>1880</v>
      </c>
      <c r="CE2018">
        <v>0.15193832483226399</v>
      </c>
      <c r="CF2018">
        <v>2.9938848769028142E-5</v>
      </c>
      <c r="CG2018">
        <v>0</v>
      </c>
      <c r="CH2018">
        <v>0</v>
      </c>
      <c r="CI2018">
        <v>3459.0866846154831</v>
      </c>
    </row>
    <row r="2019" spans="77:87" x14ac:dyDescent="0.25">
      <c r="BY2019" t="s">
        <v>6561</v>
      </c>
      <c r="BZ2019" t="s">
        <v>6562</v>
      </c>
      <c r="CA2019" t="s">
        <v>6563</v>
      </c>
      <c r="CB2019">
        <v>3916.6868142867902</v>
      </c>
      <c r="CC2019">
        <v>1.70494212191802E-3</v>
      </c>
      <c r="CD2019">
        <v>1881</v>
      </c>
      <c r="CE2019">
        <v>86.830550461467297</v>
      </c>
      <c r="CF2019">
        <v>1.4875381321837664E-3</v>
      </c>
      <c r="CG2019">
        <v>650.65009678752494</v>
      </c>
      <c r="CH2019">
        <v>567.68310034576075</v>
      </c>
      <c r="CI2019">
        <v>3417.2544118498263</v>
      </c>
    </row>
    <row r="2020" spans="77:87" x14ac:dyDescent="0.25">
      <c r="BY2020" t="s">
        <v>6532</v>
      </c>
      <c r="BZ2020" t="s">
        <v>6533</v>
      </c>
      <c r="CA2020" t="s">
        <v>6534</v>
      </c>
      <c r="CB2020">
        <v>3902.21615345395</v>
      </c>
      <c r="CC2020">
        <v>3.8235195394695801E-4</v>
      </c>
      <c r="CD2020">
        <v>1882</v>
      </c>
      <c r="CE2020">
        <v>11.448753242504599</v>
      </c>
      <c r="CF2020">
        <v>3.3359672689136575E-4</v>
      </c>
      <c r="CG2020">
        <v>5.6619720118522698</v>
      </c>
      <c r="CH2020">
        <v>4.9399913127329418</v>
      </c>
      <c r="CI2020">
        <v>3404.6289628624245</v>
      </c>
    </row>
    <row r="2021" spans="77:87" x14ac:dyDescent="0.25">
      <c r="BY2021" t="s">
        <v>5944</v>
      </c>
      <c r="BZ2021" t="s">
        <v>5945</v>
      </c>
      <c r="CA2021" t="s">
        <v>5946</v>
      </c>
      <c r="CB2021">
        <v>3841.5087138502499</v>
      </c>
      <c r="CC2021">
        <v>6.9133581353139596E-4</v>
      </c>
      <c r="CD2021">
        <v>1883</v>
      </c>
      <c r="CE2021">
        <v>-16.379806966993002</v>
      </c>
      <c r="CF2021">
        <v>6.0318081860475379E-4</v>
      </c>
      <c r="CG2021">
        <v>51.946551007115502</v>
      </c>
      <c r="CH2021">
        <v>45.322638501994199</v>
      </c>
      <c r="CI2021">
        <v>3351.6625717123507</v>
      </c>
    </row>
    <row r="2022" spans="77:87" x14ac:dyDescent="0.25">
      <c r="BY2022" t="s">
        <v>6093</v>
      </c>
      <c r="BZ2022" t="s">
        <v>6094</v>
      </c>
      <c r="CA2022" t="s">
        <v>6095</v>
      </c>
      <c r="CB2022">
        <v>3760.8301353648899</v>
      </c>
      <c r="CC2022">
        <v>6.2586490571757403E-4</v>
      </c>
      <c r="CD2022">
        <v>1884</v>
      </c>
      <c r="CE2022">
        <v>-4.4393604718828401</v>
      </c>
      <c r="CF2022">
        <v>5.460583681299036E-4</v>
      </c>
      <c r="CG2022">
        <v>22.1027858966807</v>
      </c>
      <c r="CH2022">
        <v>19.284371255851365</v>
      </c>
      <c r="CI2022">
        <v>3281.2716414839729</v>
      </c>
    </row>
    <row r="2023" spans="77:87" x14ac:dyDescent="0.25">
      <c r="BY2023" t="s">
        <v>6029</v>
      </c>
      <c r="BZ2023" t="s">
        <v>1533</v>
      </c>
      <c r="CA2023" t="s">
        <v>1534</v>
      </c>
      <c r="CB2023">
        <v>3724.5312779646101</v>
      </c>
      <c r="CC2023">
        <v>5.2155408809797805E-4</v>
      </c>
      <c r="CD2023">
        <v>1885</v>
      </c>
      <c r="CE2023">
        <v>-10.215101148609801</v>
      </c>
      <c r="CF2023">
        <v>4.550486401082527E-4</v>
      </c>
      <c r="CG2023">
        <v>2.1338574783003201</v>
      </c>
      <c r="CH2023">
        <v>1.861760775812334</v>
      </c>
      <c r="CI2023">
        <v>3249.6013965862326</v>
      </c>
    </row>
    <row r="2024" spans="77:87" x14ac:dyDescent="0.25">
      <c r="BY2024" t="s">
        <v>7981</v>
      </c>
      <c r="BZ2024" t="s">
        <v>7982</v>
      </c>
      <c r="CA2024" t="s">
        <v>7983</v>
      </c>
      <c r="CB2024">
        <v>3705.01309153582</v>
      </c>
      <c r="CC2024">
        <v>6.1750218192263705E-5</v>
      </c>
      <c r="CD2024">
        <v>1886</v>
      </c>
      <c r="CE2024">
        <v>0</v>
      </c>
      <c r="CF2024">
        <v>5.387620086969542E-5</v>
      </c>
      <c r="CG2024">
        <v>0</v>
      </c>
      <c r="CH2024">
        <v>0</v>
      </c>
      <c r="CI2024">
        <v>3232.5720521817229</v>
      </c>
    </row>
    <row r="2025" spans="77:87" x14ac:dyDescent="0.25">
      <c r="BY2025" t="s">
        <v>6625</v>
      </c>
      <c r="BZ2025" t="s">
        <v>6626</v>
      </c>
      <c r="CA2025" t="s">
        <v>6627</v>
      </c>
      <c r="CB2025">
        <v>3694.1748828542</v>
      </c>
      <c r="CC2025">
        <v>2.20254143760832E-5</v>
      </c>
      <c r="CD2025">
        <v>1887</v>
      </c>
      <c r="CE2025">
        <v>7.2907279061735597</v>
      </c>
      <c r="CF2025">
        <v>1.9216865687331336E-5</v>
      </c>
      <c r="CG2025">
        <v>0.180839705399612</v>
      </c>
      <c r="CH2025">
        <v>0.15778011120528596</v>
      </c>
      <c r="CI2025">
        <v>3223.1158668419312</v>
      </c>
    </row>
    <row r="2026" spans="77:87" x14ac:dyDescent="0.25">
      <c r="BY2026" t="s">
        <v>6708</v>
      </c>
      <c r="BZ2026" t="s">
        <v>6708</v>
      </c>
      <c r="CA2026" t="s">
        <v>6709</v>
      </c>
      <c r="CB2026">
        <v>3607.6832344846698</v>
      </c>
      <c r="CC2026">
        <v>3.4508750411686602E-5</v>
      </c>
      <c r="CD2026">
        <v>1888</v>
      </c>
      <c r="CE2026">
        <v>0.55326496169796702</v>
      </c>
      <c r="CF2026">
        <v>3.010840161169081E-5</v>
      </c>
      <c r="CG2026">
        <v>0</v>
      </c>
      <c r="CH2026">
        <v>0</v>
      </c>
      <c r="CI2026">
        <v>3147.6531145225931</v>
      </c>
    </row>
    <row r="2027" spans="77:87" x14ac:dyDescent="0.25">
      <c r="BY2027" t="s">
        <v>6755</v>
      </c>
      <c r="BZ2027" t="s">
        <v>6756</v>
      </c>
      <c r="CA2027" t="s">
        <v>6757</v>
      </c>
      <c r="CB2027">
        <v>3535.5313571710199</v>
      </c>
      <c r="CC2027">
        <v>1.73851362699326E-3</v>
      </c>
      <c r="CD2027">
        <v>1889</v>
      </c>
      <c r="CE2027">
        <v>-9.9211128293127206</v>
      </c>
      <c r="CF2027">
        <v>1.5168288003608421E-3</v>
      </c>
      <c r="CG2027">
        <v>3.3009180819013002E-2</v>
      </c>
      <c r="CH2027">
        <v>2.8800048136057393E-2</v>
      </c>
      <c r="CI2027">
        <v>3084.7016116927161</v>
      </c>
    </row>
    <row r="2028" spans="77:87" x14ac:dyDescent="0.25">
      <c r="BY2028" t="s">
        <v>6048</v>
      </c>
      <c r="BZ2028" t="s">
        <v>6049</v>
      </c>
      <c r="CA2028" t="s">
        <v>6050</v>
      </c>
      <c r="CB2028">
        <v>3426.1275618126801</v>
      </c>
      <c r="CC2028">
        <v>5.4536718778855804E-3</v>
      </c>
      <c r="CD2028">
        <v>1890</v>
      </c>
      <c r="CE2028">
        <v>-38.154105481205498</v>
      </c>
      <c r="CF2028">
        <v>4.7582523620488806E-3</v>
      </c>
      <c r="CG2028">
        <v>0</v>
      </c>
      <c r="CH2028">
        <v>0</v>
      </c>
      <c r="CI2028">
        <v>2989.2483318956997</v>
      </c>
    </row>
    <row r="2029" spans="77:87" x14ac:dyDescent="0.25">
      <c r="BY2029" t="s">
        <v>6104</v>
      </c>
      <c r="BZ2029" t="s">
        <v>6105</v>
      </c>
      <c r="CA2029" t="s">
        <v>6106</v>
      </c>
      <c r="CB2029">
        <v>3337.0942554245598</v>
      </c>
      <c r="CC2029">
        <v>3.8294837193008701E-5</v>
      </c>
      <c r="CD2029">
        <v>1891</v>
      </c>
      <c r="CE2029">
        <v>3.6029065750727498</v>
      </c>
      <c r="CF2029">
        <v>3.3411709323179406E-5</v>
      </c>
      <c r="CG2029">
        <v>1.72966291149662</v>
      </c>
      <c r="CH2029">
        <v>1.5091066750000408</v>
      </c>
      <c r="CI2029">
        <v>2911.568018538354</v>
      </c>
    </row>
    <row r="2030" spans="77:87" x14ac:dyDescent="0.25">
      <c r="BY2030" t="s">
        <v>3952</v>
      </c>
      <c r="BZ2030" t="s">
        <v>7232</v>
      </c>
      <c r="CA2030" t="s">
        <v>7232</v>
      </c>
      <c r="CB2030">
        <v>3277.2629339636801</v>
      </c>
      <c r="CC2030">
        <v>2.8302039223839198E-4</v>
      </c>
      <c r="CD2030">
        <v>1892</v>
      </c>
      <c r="CE2030">
        <v>603.82010267829799</v>
      </c>
      <c r="CF2030">
        <v>2.4693132994250581E-4</v>
      </c>
      <c r="CG2030">
        <v>3.9622854913374899</v>
      </c>
      <c r="CH2030">
        <v>3.457038619195083</v>
      </c>
      <c r="CI2030">
        <v>2859.366028202237</v>
      </c>
    </row>
    <row r="2031" spans="77:87" x14ac:dyDescent="0.25">
      <c r="BY2031" t="s">
        <v>7038</v>
      </c>
      <c r="BZ2031" t="s">
        <v>7039</v>
      </c>
      <c r="CA2031" t="s">
        <v>7040</v>
      </c>
      <c r="CB2031">
        <v>3169.4351721079502</v>
      </c>
      <c r="CC2031">
        <v>4.2116147936569497E-5</v>
      </c>
      <c r="CD2031">
        <v>1893</v>
      </c>
      <c r="CE2031">
        <v>-1.2707788024511799</v>
      </c>
      <c r="CF2031">
        <v>3.6745749448585793E-5</v>
      </c>
      <c r="CG2031">
        <v>0</v>
      </c>
      <c r="CH2031">
        <v>0</v>
      </c>
      <c r="CI2031">
        <v>2765.2878155717785</v>
      </c>
    </row>
    <row r="2032" spans="77:87" x14ac:dyDescent="0.25">
      <c r="BY2032" t="s">
        <v>6767</v>
      </c>
      <c r="BZ2032" t="s">
        <v>2766</v>
      </c>
      <c r="CA2032" t="s">
        <v>2767</v>
      </c>
      <c r="CB2032">
        <v>3160.8599276193199</v>
      </c>
      <c r="CC2032">
        <v>2.26882788900333E-4</v>
      </c>
      <c r="CD2032">
        <v>1894</v>
      </c>
      <c r="CE2032">
        <v>0.50567828401603598</v>
      </c>
      <c r="CF2032">
        <v>1.9795205695649604E-4</v>
      </c>
      <c r="CG2032">
        <v>2.0041313019453801E-2</v>
      </c>
      <c r="CH2032">
        <v>1.7485765031091179E-2</v>
      </c>
      <c r="CI2032">
        <v>2757.8060348088711</v>
      </c>
    </row>
    <row r="2033" spans="77:87" x14ac:dyDescent="0.25">
      <c r="BY2033" t="s">
        <v>6220</v>
      </c>
      <c r="BZ2033" t="s">
        <v>6220</v>
      </c>
      <c r="CA2033" t="s">
        <v>3351</v>
      </c>
      <c r="CB2033">
        <v>3107.9354142254301</v>
      </c>
      <c r="CC2033">
        <v>1.7539829367022101E-4</v>
      </c>
      <c r="CD2033">
        <v>1895</v>
      </c>
      <c r="CE2033">
        <v>-70.816454519175494</v>
      </c>
      <c r="CF2033">
        <v>1.5303255565115654E-4</v>
      </c>
      <c r="CG2033">
        <v>535.46083264519098</v>
      </c>
      <c r="CH2033">
        <v>467.18208003127233</v>
      </c>
      <c r="CI2033">
        <v>2711.6301378158901</v>
      </c>
    </row>
    <row r="2034" spans="77:87" x14ac:dyDescent="0.25">
      <c r="BY2034" t="s">
        <v>7385</v>
      </c>
      <c r="BZ2034" t="s">
        <v>7386</v>
      </c>
      <c r="CA2034" t="s">
        <v>7387</v>
      </c>
      <c r="CB2034">
        <v>3094.8178381143298</v>
      </c>
      <c r="CC2034">
        <v>2.7073103573030301E-4</v>
      </c>
      <c r="CD2034">
        <v>1896</v>
      </c>
      <c r="CE2034">
        <v>0</v>
      </c>
      <c r="CF2034">
        <v>2.3620903844018927E-4</v>
      </c>
      <c r="CG2034">
        <v>0</v>
      </c>
      <c r="CH2034">
        <v>0</v>
      </c>
      <c r="CI2034">
        <v>2700.1852363050207</v>
      </c>
    </row>
    <row r="2035" spans="77:87" x14ac:dyDescent="0.25">
      <c r="BY2035" t="s">
        <v>7308</v>
      </c>
      <c r="BZ2035" t="s">
        <v>7309</v>
      </c>
      <c r="CA2035" t="s">
        <v>7310</v>
      </c>
      <c r="CB2035">
        <v>2827.99001438498</v>
      </c>
      <c r="CC2035">
        <v>2.40407696030511E-4</v>
      </c>
      <c r="CD2035">
        <v>1897</v>
      </c>
      <c r="CE2035">
        <v>-0.893595448476455</v>
      </c>
      <c r="CF2035">
        <v>2.0975234907887652E-4</v>
      </c>
      <c r="CG2035">
        <v>4.1727907239478501E-2</v>
      </c>
      <c r="CH2035">
        <v>3.640701487574366E-2</v>
      </c>
      <c r="CI2035">
        <v>2467.3816956906949</v>
      </c>
    </row>
    <row r="2036" spans="77:87" x14ac:dyDescent="0.25">
      <c r="BY2036" t="s">
        <v>6688</v>
      </c>
      <c r="BZ2036" t="s">
        <v>6689</v>
      </c>
      <c r="CA2036" t="s">
        <v>6690</v>
      </c>
      <c r="CB2036">
        <v>2804.20641758995</v>
      </c>
      <c r="CC2036">
        <v>6.2275565018461297E-4</v>
      </c>
      <c r="CD2036">
        <v>1898</v>
      </c>
      <c r="CE2036">
        <v>-0.200992947819566</v>
      </c>
      <c r="CF2036">
        <v>5.4334558620697249E-4</v>
      </c>
      <c r="CG2036">
        <v>0</v>
      </c>
      <c r="CH2036">
        <v>0</v>
      </c>
      <c r="CI2036">
        <v>2446.6308404573865</v>
      </c>
    </row>
    <row r="2037" spans="77:87" x14ac:dyDescent="0.25">
      <c r="BY2037" t="s">
        <v>5378</v>
      </c>
      <c r="BZ2037" t="s">
        <v>5379</v>
      </c>
      <c r="CA2037" t="s">
        <v>5380</v>
      </c>
      <c r="CB2037">
        <v>2798.5316603634101</v>
      </c>
      <c r="CC2037">
        <v>6.4370028678261901E-4</v>
      </c>
      <c r="CD2037">
        <v>1899</v>
      </c>
      <c r="CE2037">
        <v>66.070201678122999</v>
      </c>
      <c r="CF2037">
        <v>5.6161948841382042E-4</v>
      </c>
      <c r="CG2037">
        <v>3.3919037663684701</v>
      </c>
      <c r="CH2037">
        <v>2.9593885495037626</v>
      </c>
      <c r="CI2037">
        <v>2441.6796942238316</v>
      </c>
    </row>
    <row r="2038" spans="77:87" x14ac:dyDescent="0.25">
      <c r="BY2038" t="s">
        <v>5217</v>
      </c>
      <c r="BZ2038" t="s">
        <v>2304</v>
      </c>
      <c r="CA2038" t="s">
        <v>2305</v>
      </c>
      <c r="CB2038">
        <v>2787.03203237142</v>
      </c>
      <c r="CC2038">
        <v>3.1293245285878701E-4</v>
      </c>
      <c r="CD2038">
        <v>1900</v>
      </c>
      <c r="CE2038">
        <v>13.5291775035115</v>
      </c>
      <c r="CF2038">
        <v>2.730291840649518E-4</v>
      </c>
      <c r="CG2038">
        <v>1.96733679057818</v>
      </c>
      <c r="CH2038">
        <v>1.7164738070643948</v>
      </c>
      <c r="CI2038">
        <v>2431.6464297956118</v>
      </c>
    </row>
    <row r="2039" spans="77:87" x14ac:dyDescent="0.25">
      <c r="BY2039" t="s">
        <v>3706</v>
      </c>
      <c r="BZ2039" t="s">
        <v>7785</v>
      </c>
      <c r="CA2039" t="s">
        <v>7786</v>
      </c>
      <c r="CB2039">
        <v>2696.3796480548499</v>
      </c>
      <c r="CC2039">
        <v>6.8224718891500802E-5</v>
      </c>
      <c r="CD2039">
        <v>1901</v>
      </c>
      <c r="CE2039">
        <v>101.2364573208</v>
      </c>
      <c r="CF2039">
        <v>5.9525112086769997E-5</v>
      </c>
      <c r="CG2039">
        <v>8.0471055932525196E-2</v>
      </c>
      <c r="CH2039">
        <v>7.0209869706345213E-2</v>
      </c>
      <c r="CI2039">
        <v>2352.5534936127851</v>
      </c>
    </row>
    <row r="2040" spans="77:87" x14ac:dyDescent="0.25">
      <c r="BY2040" t="s">
        <v>6885</v>
      </c>
      <c r="BZ2040" t="s">
        <v>6886</v>
      </c>
      <c r="CA2040" t="s">
        <v>6887</v>
      </c>
      <c r="CB2040">
        <v>2674.5099663689198</v>
      </c>
      <c r="CC2040">
        <v>7.6529233124399002E-4</v>
      </c>
      <c r="CD2040">
        <v>1902</v>
      </c>
      <c r="CE2040">
        <v>-76.8228678078993</v>
      </c>
      <c r="CF2040">
        <v>6.6770684491774417E-4</v>
      </c>
      <c r="CG2040">
        <v>0</v>
      </c>
      <c r="CH2040">
        <v>0</v>
      </c>
      <c r="CI2040">
        <v>2333.4725025173543</v>
      </c>
    </row>
    <row r="2041" spans="77:87" x14ac:dyDescent="0.25">
      <c r="BY2041" t="s">
        <v>7830</v>
      </c>
      <c r="BZ2041" t="s">
        <v>7831</v>
      </c>
      <c r="CA2041" t="s">
        <v>7832</v>
      </c>
      <c r="CB2041">
        <v>2672.9983565499001</v>
      </c>
      <c r="CC2041">
        <v>3.1838173163479198E-5</v>
      </c>
      <c r="CD2041">
        <v>1903</v>
      </c>
      <c r="CE2041">
        <v>0</v>
      </c>
      <c r="CF2041">
        <v>2.7778360350711324E-5</v>
      </c>
      <c r="CG2041">
        <v>0</v>
      </c>
      <c r="CH2041">
        <v>0</v>
      </c>
      <c r="CI2041">
        <v>2332.1536441127973</v>
      </c>
    </row>
    <row r="2042" spans="77:87" x14ac:dyDescent="0.25">
      <c r="BY2042" t="s">
        <v>5443</v>
      </c>
      <c r="BZ2042" t="s">
        <v>1194</v>
      </c>
      <c r="CA2042" t="s">
        <v>5444</v>
      </c>
      <c r="CB2042">
        <v>2655.2313826490699</v>
      </c>
      <c r="CC2042">
        <v>6.2652343598670006E-5</v>
      </c>
      <c r="CD2042">
        <v>1904</v>
      </c>
      <c r="CE2042">
        <v>0</v>
      </c>
      <c r="CF2042">
        <v>5.4663292657029227E-5</v>
      </c>
      <c r="CG2042">
        <v>0</v>
      </c>
      <c r="CH2042">
        <v>0</v>
      </c>
      <c r="CI2042">
        <v>2316.6522081219578</v>
      </c>
    </row>
    <row r="2043" spans="77:87" x14ac:dyDescent="0.25">
      <c r="BY2043" t="s">
        <v>6604</v>
      </c>
      <c r="BZ2043" t="s">
        <v>6605</v>
      </c>
      <c r="CA2043" t="s">
        <v>6606</v>
      </c>
      <c r="CB2043">
        <v>2605.2530727580001</v>
      </c>
      <c r="CC2043">
        <v>3.82472997938517E-4</v>
      </c>
      <c r="CD2043">
        <v>1905</v>
      </c>
      <c r="CE2043">
        <v>0.91482444756580605</v>
      </c>
      <c r="CF2043">
        <v>3.3370233607938509E-4</v>
      </c>
      <c r="CG2043">
        <v>22.8546950068217</v>
      </c>
      <c r="CH2043">
        <v>19.940401427721849</v>
      </c>
      <c r="CI2043">
        <v>2273.0468324383378</v>
      </c>
    </row>
    <row r="2044" spans="77:87" x14ac:dyDescent="0.25">
      <c r="BY2044" t="s">
        <v>5144</v>
      </c>
      <c r="BZ2044" t="s">
        <v>9824</v>
      </c>
      <c r="CA2044" t="s">
        <v>9825</v>
      </c>
      <c r="CB2044">
        <v>2595.2440953145101</v>
      </c>
      <c r="CC2044">
        <v>2.7832031739105802E-4</v>
      </c>
      <c r="CD2044">
        <v>1906</v>
      </c>
      <c r="CE2044">
        <v>15.3451612798242</v>
      </c>
      <c r="CF2044">
        <v>2.4283058043925477E-4</v>
      </c>
      <c r="CG2044">
        <v>30.108257755669499</v>
      </c>
      <c r="CH2044">
        <v>26.26903337621307</v>
      </c>
      <c r="CI2044">
        <v>2264.3141397445766</v>
      </c>
    </row>
    <row r="2045" spans="77:87" x14ac:dyDescent="0.25">
      <c r="BY2045" t="s">
        <v>5799</v>
      </c>
      <c r="BZ2045" t="s">
        <v>5800</v>
      </c>
      <c r="CA2045" t="s">
        <v>5801</v>
      </c>
      <c r="CB2045">
        <v>2573.39549455202</v>
      </c>
      <c r="CC2045">
        <v>2.7807414832505998E-4</v>
      </c>
      <c r="CD2045">
        <v>1907</v>
      </c>
      <c r="CE2045">
        <v>0.92024521964594796</v>
      </c>
      <c r="CF2045">
        <v>2.4261580137553839E-4</v>
      </c>
      <c r="CG2045">
        <v>7.3729129495696402</v>
      </c>
      <c r="CH2045">
        <v>6.4327633277182201</v>
      </c>
      <c r="CI2045">
        <v>2245.2515414597146</v>
      </c>
    </row>
    <row r="2046" spans="77:87" x14ac:dyDescent="0.25">
      <c r="BY2046" t="s">
        <v>7171</v>
      </c>
      <c r="BZ2046" t="s">
        <v>7172</v>
      </c>
      <c r="CA2046" t="s">
        <v>7173</v>
      </c>
      <c r="CB2046">
        <v>2431.1113033515298</v>
      </c>
      <c r="CC2046">
        <v>6.1662705085304597E-4</v>
      </c>
      <c r="CD2046">
        <v>1908</v>
      </c>
      <c r="CE2046">
        <v>0</v>
      </c>
      <c r="CF2046">
        <v>5.3799846909057089E-4</v>
      </c>
      <c r="CG2046">
        <v>0</v>
      </c>
      <c r="CH2046">
        <v>0</v>
      </c>
      <c r="CI2046">
        <v>2121.110576615964</v>
      </c>
    </row>
    <row r="2047" spans="77:87" x14ac:dyDescent="0.25">
      <c r="BY2047" t="s">
        <v>6981</v>
      </c>
      <c r="BZ2047" t="s">
        <v>2969</v>
      </c>
      <c r="CA2047" t="s">
        <v>2970</v>
      </c>
      <c r="CB2047">
        <v>2367.86733021386</v>
      </c>
      <c r="CC2047">
        <v>4.3052133276615603E-6</v>
      </c>
      <c r="CD2047">
        <v>1910</v>
      </c>
      <c r="CE2047">
        <v>0.59606811106306301</v>
      </c>
      <c r="CF2047">
        <v>3.7562383553981259E-6</v>
      </c>
      <c r="CG2047">
        <v>4.4343697274914096</v>
      </c>
      <c r="CH2047">
        <v>3.868925506060072</v>
      </c>
      <c r="CI2047">
        <v>2065.9310954689709</v>
      </c>
    </row>
    <row r="2048" spans="77:87" x14ac:dyDescent="0.25">
      <c r="BY2048" t="s">
        <v>5632</v>
      </c>
      <c r="BZ2048" t="s">
        <v>5633</v>
      </c>
      <c r="CA2048" t="s">
        <v>5634</v>
      </c>
      <c r="CB2048">
        <v>2319.8733164919499</v>
      </c>
      <c r="CC2048">
        <v>1.0395509285250201E-6</v>
      </c>
      <c r="CD2048">
        <v>1911</v>
      </c>
      <c r="CE2048">
        <v>-98.188107071421797</v>
      </c>
      <c r="CF2048">
        <v>9.0699363142508109E-7</v>
      </c>
      <c r="CG2048">
        <v>2.1837433861716602</v>
      </c>
      <c r="CH2048">
        <v>1.9052855320273681</v>
      </c>
      <c r="CI2048">
        <v>2024.0569904127965</v>
      </c>
    </row>
    <row r="2049" spans="77:87" x14ac:dyDescent="0.25">
      <c r="BY2049" t="s">
        <v>6550</v>
      </c>
      <c r="BZ2049" t="s">
        <v>6551</v>
      </c>
      <c r="CA2049" t="s">
        <v>6552</v>
      </c>
      <c r="CB2049">
        <v>2312.75126252067</v>
      </c>
      <c r="CC2049">
        <v>9.1312561132793601E-5</v>
      </c>
      <c r="CD2049">
        <v>1912</v>
      </c>
      <c r="CE2049">
        <v>0</v>
      </c>
      <c r="CF2049">
        <v>7.9668931212506598E-5</v>
      </c>
      <c r="CG2049">
        <v>0</v>
      </c>
      <c r="CH2049">
        <v>0</v>
      </c>
      <c r="CI2049">
        <v>2017.8430980316102</v>
      </c>
    </row>
    <row r="2050" spans="77:87" x14ac:dyDescent="0.25">
      <c r="BY2050" t="s">
        <v>6687</v>
      </c>
      <c r="BZ2050" t="s">
        <v>3551</v>
      </c>
      <c r="CA2050" t="s">
        <v>3552</v>
      </c>
      <c r="CB2050">
        <v>2254.4036704759701</v>
      </c>
      <c r="CC2050">
        <v>3.4780125583266797E-5</v>
      </c>
      <c r="CD2050">
        <v>1913</v>
      </c>
      <c r="CE2050">
        <v>-42.2832948273984</v>
      </c>
      <c r="CF2050">
        <v>3.034517264964213E-5</v>
      </c>
      <c r="CG2050">
        <v>278.163824569957</v>
      </c>
      <c r="CH2050">
        <v>242.69404264374361</v>
      </c>
      <c r="CI2050">
        <v>1966.9356408388983</v>
      </c>
    </row>
    <row r="2051" spans="77:87" x14ac:dyDescent="0.25">
      <c r="BY2051" t="s">
        <v>6696</v>
      </c>
      <c r="BZ2051" t="s">
        <v>6697</v>
      </c>
      <c r="CA2051" t="s">
        <v>6698</v>
      </c>
      <c r="CB2051">
        <v>2221.68167974997</v>
      </c>
      <c r="CC2051">
        <v>2.78162180318922E-4</v>
      </c>
      <c r="CD2051">
        <v>1914</v>
      </c>
      <c r="CE2051">
        <v>0.91482444756580295</v>
      </c>
      <c r="CF2051">
        <v>2.426926080577351E-4</v>
      </c>
      <c r="CG2051">
        <v>10.035235582276901</v>
      </c>
      <c r="CH2051">
        <v>8.7556025522384484</v>
      </c>
      <c r="CI2051">
        <v>1938.3861620383334</v>
      </c>
    </row>
    <row r="2052" spans="77:87" x14ac:dyDescent="0.25">
      <c r="BY2052" t="s">
        <v>9826</v>
      </c>
      <c r="BZ2052" t="s">
        <v>9827</v>
      </c>
      <c r="CA2052" t="s">
        <v>9828</v>
      </c>
      <c r="CB2052">
        <v>2125.7714286689402</v>
      </c>
      <c r="CC2052">
        <v>1.1474350388928E-3</v>
      </c>
      <c r="CD2052">
        <v>1915</v>
      </c>
      <c r="CE2052">
        <v>4.0698679652394203</v>
      </c>
      <c r="CF2052">
        <v>1.001121007343424E-3</v>
      </c>
      <c r="CG2052">
        <v>3.0276110874945101</v>
      </c>
      <c r="CH2052">
        <v>2.6415482872837366</v>
      </c>
      <c r="CI2052">
        <v>1854.70581071365</v>
      </c>
    </row>
    <row r="2053" spans="77:87" x14ac:dyDescent="0.25">
      <c r="BY2053" t="s">
        <v>3964</v>
      </c>
      <c r="BZ2053" t="s">
        <v>6902</v>
      </c>
      <c r="CA2053" t="s">
        <v>6903</v>
      </c>
      <c r="CB2053">
        <v>2054.28635013455</v>
      </c>
      <c r="CC2053">
        <v>1.9402663552358198E-6</v>
      </c>
      <c r="CD2053">
        <v>1916</v>
      </c>
      <c r="CE2053">
        <v>11.4774875389462</v>
      </c>
      <c r="CF2053">
        <v>1.6928552312142803E-6</v>
      </c>
      <c r="CG2053">
        <v>0.54824895482423897</v>
      </c>
      <c r="CH2053">
        <v>0.47833953759878117</v>
      </c>
      <c r="CI2053">
        <v>1792.336080483494</v>
      </c>
    </row>
    <row r="2054" spans="77:87" x14ac:dyDescent="0.25">
      <c r="BY2054" t="s">
        <v>5525</v>
      </c>
      <c r="BZ2054" t="s">
        <v>278</v>
      </c>
      <c r="CA2054" t="s">
        <v>279</v>
      </c>
      <c r="CB2054">
        <v>2028.1805893503399</v>
      </c>
      <c r="CC2054">
        <v>4.0563611787006702E-3</v>
      </c>
      <c r="CD2054">
        <v>1917</v>
      </c>
      <c r="CE2054">
        <v>-0.122624719310961</v>
      </c>
      <c r="CF2054">
        <v>3.5391183393598349E-3</v>
      </c>
      <c r="CG2054">
        <v>0</v>
      </c>
      <c r="CH2054">
        <v>0</v>
      </c>
      <c r="CI2054">
        <v>1769.5591696799215</v>
      </c>
    </row>
    <row r="2055" spans="77:87" x14ac:dyDescent="0.25">
      <c r="BY2055" t="s">
        <v>6422</v>
      </c>
      <c r="BZ2055" t="s">
        <v>6423</v>
      </c>
      <c r="CA2055" t="s">
        <v>6424</v>
      </c>
      <c r="CB2055">
        <v>2002.79167177314</v>
      </c>
      <c r="CC2055">
        <v>7.0268833505259995E-4</v>
      </c>
      <c r="CD2055">
        <v>1918</v>
      </c>
      <c r="CE2055">
        <v>-19.2049507355798</v>
      </c>
      <c r="CF2055">
        <v>6.1308573469670297E-4</v>
      </c>
      <c r="CG2055">
        <v>19.810100711118402</v>
      </c>
      <c r="CH2055">
        <v>17.284035529040857</v>
      </c>
      <c r="CI2055">
        <v>1747.4076945386607</v>
      </c>
    </row>
    <row r="2056" spans="77:87" x14ac:dyDescent="0.25">
      <c r="BY2056" t="s">
        <v>7051</v>
      </c>
      <c r="BZ2056" t="s">
        <v>7052</v>
      </c>
      <c r="CA2056" t="s">
        <v>7053</v>
      </c>
      <c r="CB2056">
        <v>1959.8670874893701</v>
      </c>
      <c r="CC2056">
        <v>4.1711122248759002E-5</v>
      </c>
      <c r="CD2056">
        <v>1919</v>
      </c>
      <c r="CE2056">
        <v>10.094812966886501</v>
      </c>
      <c r="CF2056">
        <v>3.6392370206330767E-5</v>
      </c>
      <c r="CG2056">
        <v>1.7310115733235001E-2</v>
      </c>
      <c r="CH2056">
        <v>1.5102833635627281E-2</v>
      </c>
      <c r="CI2056">
        <v>1709.9565956952513</v>
      </c>
    </row>
    <row r="2057" spans="77:87" x14ac:dyDescent="0.25">
      <c r="BY2057" t="s">
        <v>6853</v>
      </c>
      <c r="BZ2057" t="s">
        <v>3070</v>
      </c>
      <c r="CA2057" t="s">
        <v>3071</v>
      </c>
      <c r="CB2057">
        <v>1945.3580327570701</v>
      </c>
      <c r="CC2057">
        <v>7.0542384344058197E-5</v>
      </c>
      <c r="CD2057">
        <v>1920</v>
      </c>
      <c r="CE2057">
        <v>-1.78343396389509</v>
      </c>
      <c r="CF2057">
        <v>6.1547242746809984E-5</v>
      </c>
      <c r="CG2057">
        <v>1.1972806182795299</v>
      </c>
      <c r="CH2057">
        <v>1.0446105775202346</v>
      </c>
      <c r="CI2057">
        <v>1697.2976485680858</v>
      </c>
    </row>
    <row r="2058" spans="77:87" x14ac:dyDescent="0.25">
      <c r="BY2058" t="s">
        <v>6634</v>
      </c>
      <c r="BZ2058" t="s">
        <v>6634</v>
      </c>
      <c r="CA2058" t="s">
        <v>6635</v>
      </c>
      <c r="CB2058">
        <v>1817.24338322883</v>
      </c>
      <c r="CC2058">
        <v>4.5187049102822301E-4</v>
      </c>
      <c r="CD2058">
        <v>1921</v>
      </c>
      <c r="CE2058">
        <v>-6.2870022576292603</v>
      </c>
      <c r="CF2058">
        <v>3.9425067723525037E-4</v>
      </c>
      <c r="CG2058">
        <v>0.18059774240788801</v>
      </c>
      <c r="CH2058">
        <v>0.15756900188248865</v>
      </c>
      <c r="CI2058">
        <v>1585.5194104597897</v>
      </c>
    </row>
    <row r="2059" spans="77:87" x14ac:dyDescent="0.25">
      <c r="BY2059" t="s">
        <v>6450</v>
      </c>
      <c r="BZ2059" t="s">
        <v>6451</v>
      </c>
      <c r="CA2059" t="s">
        <v>6452</v>
      </c>
      <c r="CB2059">
        <v>1889.83077619547</v>
      </c>
      <c r="CC2059">
        <v>3.4677444422761102E-4</v>
      </c>
      <c r="CD2059">
        <v>1922</v>
      </c>
      <c r="CE2059">
        <v>-85.108699045315902</v>
      </c>
      <c r="CF2059">
        <v>3.0255584774637156E-4</v>
      </c>
      <c r="CG2059">
        <v>0</v>
      </c>
      <c r="CH2059">
        <v>0</v>
      </c>
      <c r="CI2059">
        <v>1648.8508945996816</v>
      </c>
    </row>
    <row r="2060" spans="77:87" x14ac:dyDescent="0.25">
      <c r="BY2060" t="s">
        <v>6519</v>
      </c>
      <c r="BZ2060" t="s">
        <v>6519</v>
      </c>
      <c r="CA2060" t="s">
        <v>6520</v>
      </c>
      <c r="CB2060">
        <v>1820.0854621548001</v>
      </c>
      <c r="CC2060">
        <v>3.4759268540632499E-4</v>
      </c>
      <c r="CD2060">
        <v>1923</v>
      </c>
      <c r="CE2060">
        <v>31.197511865703</v>
      </c>
      <c r="CF2060">
        <v>3.0326975171942304E-4</v>
      </c>
      <c r="CG2060">
        <v>0.36561536614464302</v>
      </c>
      <c r="CH2060">
        <v>0.31899428834607518</v>
      </c>
      <c r="CI2060">
        <v>1587.9990845335938</v>
      </c>
    </row>
    <row r="2061" spans="77:87" x14ac:dyDescent="0.25">
      <c r="BY2061" t="s">
        <v>7241</v>
      </c>
      <c r="BZ2061" t="s">
        <v>7242</v>
      </c>
      <c r="CA2061" t="s">
        <v>7243</v>
      </c>
      <c r="CB2061">
        <v>1820.6776216349299</v>
      </c>
      <c r="CC2061">
        <v>3.1537202959207302E-5</v>
      </c>
      <c r="CD2061">
        <v>1924</v>
      </c>
      <c r="CE2061">
        <v>404.34800687358103</v>
      </c>
      <c r="CF2061">
        <v>2.7515768061066956E-5</v>
      </c>
      <c r="CG2061">
        <v>1.48869981383753</v>
      </c>
      <c r="CH2061">
        <v>1.2988697457758518</v>
      </c>
      <c r="CI2061">
        <v>1588.5157353897741</v>
      </c>
    </row>
    <row r="2062" spans="77:87" x14ac:dyDescent="0.25">
      <c r="BY2062" t="s">
        <v>7209</v>
      </c>
      <c r="BZ2062" t="s">
        <v>7209</v>
      </c>
      <c r="CA2062" t="s">
        <v>7210</v>
      </c>
      <c r="CB2062">
        <v>1796.91528010203</v>
      </c>
      <c r="CC2062">
        <v>3.2043394766330499E-3</v>
      </c>
      <c r="CD2062">
        <v>1925</v>
      </c>
      <c r="CE2062">
        <v>13.7291924746739</v>
      </c>
      <c r="CF2062">
        <v>2.7957413326096647E-3</v>
      </c>
      <c r="CG2062">
        <v>53.6067391279541</v>
      </c>
      <c r="CH2062">
        <v>46.771129394792183</v>
      </c>
      <c r="CI2062">
        <v>1567.7834250751005</v>
      </c>
    </row>
    <row r="2063" spans="77:87" x14ac:dyDescent="0.25">
      <c r="BY2063" t="s">
        <v>5744</v>
      </c>
      <c r="BZ2063" t="s">
        <v>5745</v>
      </c>
      <c r="CA2063" t="s">
        <v>5746</v>
      </c>
      <c r="CB2063">
        <v>1682.81464575172</v>
      </c>
      <c r="CC2063">
        <v>2.29988646781773E-4</v>
      </c>
      <c r="CD2063">
        <v>1926</v>
      </c>
      <c r="CE2063">
        <v>0</v>
      </c>
      <c r="CF2063">
        <v>2.006618744760421E-4</v>
      </c>
      <c r="CG2063">
        <v>0</v>
      </c>
      <c r="CH2063">
        <v>0</v>
      </c>
      <c r="CI2063">
        <v>1468.2322190133359</v>
      </c>
    </row>
    <row r="2064" spans="77:87" x14ac:dyDescent="0.25">
      <c r="BY2064" t="s">
        <v>5144</v>
      </c>
      <c r="BZ2064" t="s">
        <v>5145</v>
      </c>
      <c r="CA2064" t="s">
        <v>5146</v>
      </c>
      <c r="CB2064">
        <v>1676.7940046533899</v>
      </c>
      <c r="CC2064">
        <v>1.53054997029701E-5</v>
      </c>
      <c r="CD2064">
        <v>1927</v>
      </c>
      <c r="CE2064">
        <v>0.58473664136790104</v>
      </c>
      <c r="CF2064">
        <v>1.3353834213845577E-5</v>
      </c>
      <c r="CG2064">
        <v>0</v>
      </c>
      <c r="CH2064">
        <v>0</v>
      </c>
      <c r="CI2064">
        <v>1462.9792939440183</v>
      </c>
    </row>
    <row r="2065" spans="77:87" x14ac:dyDescent="0.25">
      <c r="BY2065" t="s">
        <v>5696</v>
      </c>
      <c r="BZ2065" t="s">
        <v>5696</v>
      </c>
      <c r="CA2065" t="s">
        <v>5697</v>
      </c>
      <c r="CB2065">
        <v>1654.0793600665099</v>
      </c>
      <c r="CC2065">
        <v>1.04310817619596E-3</v>
      </c>
      <c r="CD2065">
        <v>1928</v>
      </c>
      <c r="CE2065">
        <v>0.91482444756581605</v>
      </c>
      <c r="CF2065">
        <v>9.1009728021650875E-4</v>
      </c>
      <c r="CG2065">
        <v>3.1293245285878698E-3</v>
      </c>
      <c r="CH2065">
        <v>2.7302918406495176E-3</v>
      </c>
      <c r="CI2065">
        <v>1443.1610845469897</v>
      </c>
    </row>
    <row r="2066" spans="77:87" x14ac:dyDescent="0.25">
      <c r="BY2066" t="s">
        <v>6568</v>
      </c>
      <c r="BZ2066" t="s">
        <v>6569</v>
      </c>
      <c r="CA2066" t="s">
        <v>6570</v>
      </c>
      <c r="CB2066">
        <v>1598.0525349565</v>
      </c>
      <c r="CC2066">
        <v>1.0045428608242799E-3</v>
      </c>
      <c r="CD2066">
        <v>1929</v>
      </c>
      <c r="CE2066">
        <v>53.588174735058402</v>
      </c>
      <c r="CF2066">
        <v>8.764495824691331E-4</v>
      </c>
      <c r="CG2066">
        <v>0.34698326818304398</v>
      </c>
      <c r="CH2066">
        <v>0.30273804372395147</v>
      </c>
      <c r="CI2066">
        <v>1394.2784640140576</v>
      </c>
    </row>
    <row r="2067" spans="77:87" x14ac:dyDescent="0.25">
      <c r="BY2067" t="s">
        <v>6785</v>
      </c>
      <c r="BZ2067" t="s">
        <v>6786</v>
      </c>
      <c r="CA2067" t="s">
        <v>6787</v>
      </c>
      <c r="CB2067">
        <v>1592.1592942606601</v>
      </c>
      <c r="CC2067">
        <v>5.2138902810948797E-4</v>
      </c>
      <c r="CD2067">
        <v>1930</v>
      </c>
      <c r="CE2067">
        <v>-5.3444361482116998</v>
      </c>
      <c r="CF2067">
        <v>4.5490462757913493E-4</v>
      </c>
      <c r="CG2067">
        <v>2.3971723311062001</v>
      </c>
      <c r="CH2067">
        <v>2.0914992984775251</v>
      </c>
      <c r="CI2067">
        <v>1389.1366940123069</v>
      </c>
    </row>
    <row r="2068" spans="77:87" x14ac:dyDescent="0.25">
      <c r="BY2068" t="s">
        <v>6356</v>
      </c>
      <c r="BZ2068" t="s">
        <v>6357</v>
      </c>
      <c r="CA2068" t="s">
        <v>6358</v>
      </c>
      <c r="CB2068">
        <v>1487.84777169785</v>
      </c>
      <c r="CC2068">
        <v>6.3623598492773602E-4</v>
      </c>
      <c r="CD2068">
        <v>1931</v>
      </c>
      <c r="CE2068">
        <v>9.1838002189979395E-2</v>
      </c>
      <c r="CF2068">
        <v>5.55106989545661E-4</v>
      </c>
      <c r="CG2068">
        <v>0</v>
      </c>
      <c r="CH2068">
        <v>0</v>
      </c>
      <c r="CI2068">
        <v>1298.126350937571</v>
      </c>
    </row>
    <row r="2069" spans="77:87" x14ac:dyDescent="0.25">
      <c r="BY2069" t="s">
        <v>5161</v>
      </c>
      <c r="BZ2069" t="s">
        <v>1000</v>
      </c>
      <c r="CA2069" t="s">
        <v>1001</v>
      </c>
      <c r="CB2069">
        <v>1407.9756369907</v>
      </c>
      <c r="CC2069">
        <v>6.9496713148611196E-5</v>
      </c>
      <c r="CD2069">
        <v>1932</v>
      </c>
      <c r="CE2069">
        <v>-49.398706997555401</v>
      </c>
      <c r="CF2069">
        <v>6.0634909268179219E-5</v>
      </c>
      <c r="CG2069">
        <v>2.2709788439137402</v>
      </c>
      <c r="CH2069">
        <v>1.9813972476109245</v>
      </c>
      <c r="CI2069">
        <v>1228.4390316154684</v>
      </c>
    </row>
    <row r="2070" spans="77:87" x14ac:dyDescent="0.25">
      <c r="BY2070" t="s">
        <v>6169</v>
      </c>
      <c r="BZ2070" t="s">
        <v>6170</v>
      </c>
      <c r="CA2070" t="s">
        <v>6171</v>
      </c>
      <c r="CB2070">
        <v>1379.7118544929599</v>
      </c>
      <c r="CC2070">
        <v>1.36738201016756E-3</v>
      </c>
      <c r="CD2070">
        <v>1934</v>
      </c>
      <c r="CE2070">
        <v>0</v>
      </c>
      <c r="CF2070">
        <v>1.1930216605230543E-3</v>
      </c>
      <c r="CG2070">
        <v>0</v>
      </c>
      <c r="CH2070">
        <v>0</v>
      </c>
      <c r="CI2070">
        <v>1203.7792770791452</v>
      </c>
    </row>
    <row r="2071" spans="77:87" x14ac:dyDescent="0.25">
      <c r="BY2071" t="s">
        <v>7681</v>
      </c>
      <c r="BZ2071" t="s">
        <v>7682</v>
      </c>
      <c r="CA2071" t="s">
        <v>7683</v>
      </c>
      <c r="CB2071">
        <v>1376.7781653265299</v>
      </c>
      <c r="CC2071">
        <v>2.37820926509818E-5</v>
      </c>
      <c r="CD2071">
        <v>1935</v>
      </c>
      <c r="CE2071">
        <v>0</v>
      </c>
      <c r="CF2071">
        <v>2.0749542888684519E-5</v>
      </c>
      <c r="CG2071">
        <v>0</v>
      </c>
      <c r="CH2071">
        <v>0</v>
      </c>
      <c r="CI2071">
        <v>1201.2196743530833</v>
      </c>
    </row>
    <row r="2072" spans="77:87" x14ac:dyDescent="0.25">
      <c r="BY2072" t="s">
        <v>6156</v>
      </c>
      <c r="BZ2072" t="s">
        <v>6157</v>
      </c>
      <c r="CA2072" t="s">
        <v>6158</v>
      </c>
      <c r="CB2072">
        <v>1367.0768580469</v>
      </c>
      <c r="CC2072">
        <v>1.7311545962633799E-4</v>
      </c>
      <c r="CD2072">
        <v>1936</v>
      </c>
      <c r="CE2072">
        <v>1.2615669151297799</v>
      </c>
      <c r="CF2072">
        <v>1.5104081490754522E-4</v>
      </c>
      <c r="CG2072">
        <v>1.1252504875711901E-2</v>
      </c>
      <c r="CH2072">
        <v>9.8176529689903789E-3</v>
      </c>
      <c r="CI2072">
        <v>1192.7554195699083</v>
      </c>
    </row>
    <row r="2073" spans="77:87" x14ac:dyDescent="0.25">
      <c r="BY2073" t="s">
        <v>5808</v>
      </c>
      <c r="BZ2073" t="s">
        <v>5809</v>
      </c>
      <c r="CA2073" t="s">
        <v>1256</v>
      </c>
      <c r="CB2073">
        <v>1311.6332037806201</v>
      </c>
      <c r="CC2073">
        <v>1.04681547716978E-4</v>
      </c>
      <c r="CD2073">
        <v>1937</v>
      </c>
      <c r="CE2073">
        <v>0</v>
      </c>
      <c r="CF2073">
        <v>9.1333184841395311E-5</v>
      </c>
      <c r="CG2073">
        <v>0</v>
      </c>
      <c r="CH2073">
        <v>0</v>
      </c>
      <c r="CI2073">
        <v>1144.3816074337387</v>
      </c>
    </row>
    <row r="2074" spans="77:87" x14ac:dyDescent="0.25">
      <c r="BY2074" t="s">
        <v>5845</v>
      </c>
      <c r="BZ2074" t="s">
        <v>5846</v>
      </c>
      <c r="CA2074" t="s">
        <v>5847</v>
      </c>
      <c r="CB2074">
        <v>1300.1432183848001</v>
      </c>
      <c r="CC2074">
        <v>1.4448789936239001E-4</v>
      </c>
      <c r="CD2074">
        <v>1938</v>
      </c>
      <c r="CE2074">
        <v>0</v>
      </c>
      <c r="CF2074">
        <v>1.2606366936309427E-4</v>
      </c>
      <c r="CG2074">
        <v>0</v>
      </c>
      <c r="CH2074">
        <v>0</v>
      </c>
      <c r="CI2074">
        <v>1134.3567560356812</v>
      </c>
    </row>
    <row r="2075" spans="77:87" x14ac:dyDescent="0.25">
      <c r="BY2075" t="s">
        <v>9829</v>
      </c>
      <c r="BZ2075" t="s">
        <v>9830</v>
      </c>
      <c r="CA2075" t="s">
        <v>9830</v>
      </c>
      <c r="CB2075">
        <v>1222.1263195613201</v>
      </c>
      <c r="CC2075">
        <v>6.21495721506509E-3</v>
      </c>
      <c r="CD2075">
        <v>1939</v>
      </c>
      <c r="CE2075">
        <v>102.857488903985</v>
      </c>
      <c r="CF2075">
        <v>5.422463160743283E-3</v>
      </c>
      <c r="CG2075">
        <v>20.990978839651898</v>
      </c>
      <c r="CH2075">
        <v>18.314335163892537</v>
      </c>
      <c r="CI2075">
        <v>1066.2881040487785</v>
      </c>
    </row>
    <row r="2076" spans="77:87" x14ac:dyDescent="0.25">
      <c r="BY2076" t="s">
        <v>6228</v>
      </c>
      <c r="BZ2076" t="s">
        <v>6229</v>
      </c>
      <c r="CA2076" t="s">
        <v>6230</v>
      </c>
      <c r="CB2076">
        <v>1144.6954520274101</v>
      </c>
      <c r="CC2076">
        <v>1.02510508894723E-4</v>
      </c>
      <c r="CD2076">
        <v>1940</v>
      </c>
      <c r="CE2076">
        <v>-0.31712991572134902</v>
      </c>
      <c r="CF2076">
        <v>8.943898386352134E-5</v>
      </c>
      <c r="CG2076">
        <v>0</v>
      </c>
      <c r="CH2076">
        <v>0</v>
      </c>
      <c r="CI2076">
        <v>998.73075615758739</v>
      </c>
    </row>
    <row r="2077" spans="77:87" x14ac:dyDescent="0.25">
      <c r="BY2077" t="s">
        <v>5449</v>
      </c>
      <c r="BZ2077" t="s">
        <v>5450</v>
      </c>
      <c r="CA2077" t="s">
        <v>5451</v>
      </c>
      <c r="CB2077">
        <v>1050.7049177138599</v>
      </c>
      <c r="CC2077">
        <v>4.4668287344702597E-5</v>
      </c>
      <c r="CD2077">
        <v>1941</v>
      </c>
      <c r="CE2077">
        <v>0</v>
      </c>
      <c r="CF2077">
        <v>3.8972455352230212E-5</v>
      </c>
      <c r="CG2077">
        <v>0</v>
      </c>
      <c r="CH2077">
        <v>0</v>
      </c>
      <c r="CI2077">
        <v>916.72533083649523</v>
      </c>
    </row>
    <row r="2078" spans="77:87" x14ac:dyDescent="0.25">
      <c r="BY2078" t="s">
        <v>6257</v>
      </c>
      <c r="BZ2078" t="s">
        <v>7097</v>
      </c>
      <c r="CA2078" t="s">
        <v>7098</v>
      </c>
      <c r="CB2078">
        <v>974.16265272364899</v>
      </c>
      <c r="CC2078">
        <v>6.7567908727011498E-5</v>
      </c>
      <c r="CD2078">
        <v>1942</v>
      </c>
      <c r="CE2078">
        <v>-0.74181037125860405</v>
      </c>
      <c r="CF2078">
        <v>5.8952054413595382E-5</v>
      </c>
      <c r="CG2078">
        <v>4400.3011366302098</v>
      </c>
      <c r="CH2078">
        <v>3839.201137493947</v>
      </c>
      <c r="CI2078">
        <v>849.94327622424601</v>
      </c>
    </row>
    <row r="2079" spans="77:87" x14ac:dyDescent="0.25">
      <c r="BY2079" t="s">
        <v>7620</v>
      </c>
      <c r="BZ2079" t="s">
        <v>582</v>
      </c>
      <c r="CA2079" t="s">
        <v>583</v>
      </c>
      <c r="CB2079">
        <v>972.893154691738</v>
      </c>
      <c r="CC2079">
        <v>3.5660885817348503E-5</v>
      </c>
      <c r="CD2079">
        <v>1943</v>
      </c>
      <c r="CE2079">
        <v>-49.307268454726497</v>
      </c>
      <c r="CF2079">
        <v>3.1113623623235143E-5</v>
      </c>
      <c r="CG2079">
        <v>0</v>
      </c>
      <c r="CH2079">
        <v>0</v>
      </c>
      <c r="CI2079">
        <v>848.83565696437608</v>
      </c>
    </row>
    <row r="2080" spans="77:87" x14ac:dyDescent="0.25">
      <c r="BY2080" t="s">
        <v>7562</v>
      </c>
      <c r="BZ2080" t="s">
        <v>7563</v>
      </c>
      <c r="CA2080" t="s">
        <v>7564</v>
      </c>
      <c r="CB2080">
        <v>966.19868747331395</v>
      </c>
      <c r="CC2080">
        <v>3.4759268540632499E-7</v>
      </c>
      <c r="CD2080">
        <v>1944</v>
      </c>
      <c r="CE2080">
        <v>0.88288720434989598</v>
      </c>
      <c r="CF2080">
        <v>3.0326975171942303E-7</v>
      </c>
      <c r="CG2080">
        <v>1.01532541128787</v>
      </c>
      <c r="CH2080">
        <v>0.88585720679290902</v>
      </c>
      <c r="CI2080">
        <v>842.99482803884223</v>
      </c>
    </row>
    <row r="2081" spans="77:87" x14ac:dyDescent="0.25">
      <c r="BY2081" t="s">
        <v>7426</v>
      </c>
      <c r="BZ2081" t="s">
        <v>7427</v>
      </c>
      <c r="CA2081" t="s">
        <v>7428</v>
      </c>
      <c r="CB2081">
        <v>961.70064436125597</v>
      </c>
      <c r="CC2081">
        <v>1.0685562715125101E-6</v>
      </c>
      <c r="CD2081">
        <v>1945</v>
      </c>
      <c r="CE2081">
        <v>-0.53187615279806799</v>
      </c>
      <c r="CF2081">
        <v>9.323003871068643E-7</v>
      </c>
      <c r="CG2081">
        <v>0</v>
      </c>
      <c r="CH2081">
        <v>0</v>
      </c>
      <c r="CI2081">
        <v>839.07034839617518</v>
      </c>
    </row>
    <row r="2082" spans="77:87" x14ac:dyDescent="0.25">
      <c r="BY2082" t="s">
        <v>6807</v>
      </c>
      <c r="BZ2082" t="s">
        <v>1944</v>
      </c>
      <c r="CA2082" t="s">
        <v>1945</v>
      </c>
      <c r="CB2082">
        <v>916.587029857213</v>
      </c>
      <c r="CC2082">
        <v>2.11539285071387</v>
      </c>
      <c r="CD2082">
        <v>1946</v>
      </c>
      <c r="CE2082">
        <v>0</v>
      </c>
      <c r="CF2082">
        <v>1.8456506467479425</v>
      </c>
      <c r="CG2082">
        <v>0</v>
      </c>
      <c r="CH2082">
        <v>0</v>
      </c>
      <c r="CI2082">
        <v>799.70935133200078</v>
      </c>
    </row>
    <row r="2083" spans="77:87" x14ac:dyDescent="0.25">
      <c r="BY2083" t="s">
        <v>4694</v>
      </c>
      <c r="BZ2083" t="s">
        <v>580</v>
      </c>
      <c r="CA2083" t="s">
        <v>581</v>
      </c>
      <c r="CB2083">
        <v>911.00845529913602</v>
      </c>
      <c r="CC2083">
        <v>1.2621058947678599E-4</v>
      </c>
      <c r="CD2083">
        <v>1947</v>
      </c>
      <c r="CE2083">
        <v>0</v>
      </c>
      <c r="CF2083">
        <v>1.1011697237024315E-4</v>
      </c>
      <c r="CG2083">
        <v>0</v>
      </c>
      <c r="CH2083">
        <v>0</v>
      </c>
      <c r="CI2083">
        <v>794.84212313012233</v>
      </c>
    </row>
    <row r="2084" spans="77:87" x14ac:dyDescent="0.25">
      <c r="BY2084" t="s">
        <v>6128</v>
      </c>
      <c r="BZ2084" t="s">
        <v>6129</v>
      </c>
      <c r="CA2084" t="s">
        <v>6130</v>
      </c>
      <c r="CB2084">
        <v>861.91500749832699</v>
      </c>
      <c r="CC2084">
        <v>6.8554720419145801E-5</v>
      </c>
      <c r="CD2084">
        <v>1948</v>
      </c>
      <c r="CE2084">
        <v>-1.2770020775097899</v>
      </c>
      <c r="CF2084">
        <v>5.981303379961887E-5</v>
      </c>
      <c r="CG2084">
        <v>9.6662155790995605E-3</v>
      </c>
      <c r="CH2084">
        <v>8.433637765746264E-3</v>
      </c>
      <c r="CI2084">
        <v>752.00877723218571</v>
      </c>
    </row>
    <row r="2085" spans="77:87" x14ac:dyDescent="0.25">
      <c r="BY2085" t="s">
        <v>6648</v>
      </c>
      <c r="BZ2085" t="s">
        <v>994</v>
      </c>
      <c r="CA2085" t="s">
        <v>995</v>
      </c>
      <c r="CB2085">
        <v>843.91561910632504</v>
      </c>
      <c r="CC2085">
        <v>6.3943999009741801E-5</v>
      </c>
      <c r="CD2085">
        <v>1949</v>
      </c>
      <c r="CE2085">
        <v>0</v>
      </c>
      <c r="CF2085">
        <v>5.5790243920013615E-5</v>
      </c>
      <c r="CG2085">
        <v>0</v>
      </c>
      <c r="CH2085">
        <v>0</v>
      </c>
      <c r="CI2085">
        <v>736.30456285160142</v>
      </c>
    </row>
    <row r="2086" spans="77:87" x14ac:dyDescent="0.25">
      <c r="BY2086" t="s">
        <v>9831</v>
      </c>
      <c r="BZ2086" t="s">
        <v>9832</v>
      </c>
      <c r="CA2086" t="s">
        <v>9833</v>
      </c>
      <c r="CB2086">
        <v>821.74751716520495</v>
      </c>
      <c r="CC2086">
        <v>9.3850025059707704E-4</v>
      </c>
      <c r="CD2086">
        <v>1950</v>
      </c>
      <c r="CE2086">
        <v>-30.1580011662193</v>
      </c>
      <c r="CF2086">
        <v>8.1882832964244178E-4</v>
      </c>
      <c r="CG2086">
        <v>51.417856544341603</v>
      </c>
      <c r="CH2086">
        <v>44.861359984946453</v>
      </c>
      <c r="CI2086">
        <v>716.96320426140142</v>
      </c>
    </row>
    <row r="2087" spans="77:87" x14ac:dyDescent="0.25">
      <c r="BY2087" t="s">
        <v>6987</v>
      </c>
      <c r="BZ2087" t="s">
        <v>6988</v>
      </c>
      <c r="CA2087" t="s">
        <v>6989</v>
      </c>
      <c r="CB2087">
        <v>819.87992387054601</v>
      </c>
      <c r="CC2087">
        <v>3.4802568460170202E-5</v>
      </c>
      <c r="CD2087">
        <v>1951</v>
      </c>
      <c r="CE2087">
        <v>1.1585585332513999</v>
      </c>
      <c r="CF2087">
        <v>3.0364753745540073E-5</v>
      </c>
      <c r="CG2087">
        <v>5.9516916400790896</v>
      </c>
      <c r="CH2087">
        <v>5.1927676322860474</v>
      </c>
      <c r="CI2087">
        <v>715.33375525811755</v>
      </c>
    </row>
    <row r="2088" spans="77:87" x14ac:dyDescent="0.25">
      <c r="BY2088" t="s">
        <v>6376</v>
      </c>
      <c r="BZ2088" t="s">
        <v>6377</v>
      </c>
      <c r="CA2088" t="s">
        <v>6378</v>
      </c>
      <c r="CB2088">
        <v>769.32966176369405</v>
      </c>
      <c r="CC2088">
        <v>9.0403972761251205E-4</v>
      </c>
      <c r="CD2088">
        <v>1952</v>
      </c>
      <c r="CE2088">
        <v>-29.085888495430599</v>
      </c>
      <c r="CF2088">
        <v>7.8876200578573055E-4</v>
      </c>
      <c r="CG2088">
        <v>26.1038445840666</v>
      </c>
      <c r="CH2088">
        <v>22.775238945773943</v>
      </c>
      <c r="CI2088">
        <v>671.22935927355866</v>
      </c>
    </row>
    <row r="2089" spans="77:87" x14ac:dyDescent="0.25">
      <c r="BY2089" t="s">
        <v>6795</v>
      </c>
      <c r="BZ2089" t="s">
        <v>6796</v>
      </c>
      <c r="CA2089" t="s">
        <v>6797</v>
      </c>
      <c r="CB2089">
        <v>745.45233928487801</v>
      </c>
      <c r="CC2089">
        <v>1.13752641127509E-4</v>
      </c>
      <c r="CD2089">
        <v>1953</v>
      </c>
      <c r="CE2089">
        <v>0</v>
      </c>
      <c r="CF2089">
        <v>9.9247586846775866E-5</v>
      </c>
      <c r="CG2089">
        <v>0</v>
      </c>
      <c r="CH2089">
        <v>0</v>
      </c>
      <c r="CI2089">
        <v>650.39672969330638</v>
      </c>
    </row>
    <row r="2090" spans="77:87" x14ac:dyDescent="0.25">
      <c r="BY2090" t="s">
        <v>6828</v>
      </c>
      <c r="BZ2090" t="s">
        <v>6829</v>
      </c>
      <c r="CA2090" t="s">
        <v>6830</v>
      </c>
      <c r="CB2090">
        <v>725.73662880472102</v>
      </c>
      <c r="CC2090">
        <v>1.3857065365145999E-4</v>
      </c>
      <c r="CD2090">
        <v>1954</v>
      </c>
      <c r="CE2090">
        <v>0.139522983767042</v>
      </c>
      <c r="CF2090">
        <v>1.2090095532174779E-4</v>
      </c>
      <c r="CG2090">
        <v>0</v>
      </c>
      <c r="CH2090">
        <v>0</v>
      </c>
      <c r="CI2090">
        <v>633.19504831931613</v>
      </c>
    </row>
    <row r="2091" spans="77:87" x14ac:dyDescent="0.25">
      <c r="BY2091" t="s">
        <v>6314</v>
      </c>
      <c r="BZ2091" t="s">
        <v>6315</v>
      </c>
      <c r="CA2091" t="s">
        <v>6316</v>
      </c>
      <c r="CB2091">
        <v>723.17650893911298</v>
      </c>
      <c r="CC2091">
        <v>1.37350366985522E-4</v>
      </c>
      <c r="CD2091">
        <v>1955</v>
      </c>
      <c r="CE2091">
        <v>0.275285865567585</v>
      </c>
      <c r="CF2091">
        <v>1.198362722897302E-4</v>
      </c>
      <c r="CG2091">
        <v>0</v>
      </c>
      <c r="CH2091">
        <v>0</v>
      </c>
      <c r="CI2091">
        <v>630.96137957825124</v>
      </c>
    </row>
    <row r="2092" spans="77:87" x14ac:dyDescent="0.25">
      <c r="BY2092" t="s">
        <v>7070</v>
      </c>
      <c r="BZ2092" t="s">
        <v>7071</v>
      </c>
      <c r="CA2092" t="s">
        <v>7072</v>
      </c>
      <c r="CB2092">
        <v>721.00662044352396</v>
      </c>
      <c r="CC2092">
        <v>3.48370305727299E-5</v>
      </c>
      <c r="CD2092">
        <v>1956</v>
      </c>
      <c r="CE2092">
        <v>-3.0025030127322299</v>
      </c>
      <c r="CF2092">
        <v>3.0394821456278834E-5</v>
      </c>
      <c r="CG2092">
        <v>0</v>
      </c>
      <c r="CH2092">
        <v>0</v>
      </c>
      <c r="CI2092">
        <v>629.06818224428878</v>
      </c>
    </row>
    <row r="2093" spans="77:87" x14ac:dyDescent="0.25">
      <c r="BY2093" t="s">
        <v>7074</v>
      </c>
      <c r="BZ2093" t="s">
        <v>7075</v>
      </c>
      <c r="CA2093" t="s">
        <v>7076</v>
      </c>
      <c r="CB2093">
        <v>710.90053035128301</v>
      </c>
      <c r="CC2093">
        <v>4.4423383064455101E-4</v>
      </c>
      <c r="CD2093">
        <v>1957</v>
      </c>
      <c r="CE2093">
        <v>-3.7978197606422702E-2</v>
      </c>
      <c r="CF2093">
        <v>3.875877979637419E-4</v>
      </c>
      <c r="CG2093">
        <v>0</v>
      </c>
      <c r="CH2093">
        <v>0</v>
      </c>
      <c r="CI2093">
        <v>620.25076012406976</v>
      </c>
    </row>
    <row r="2094" spans="77:87" x14ac:dyDescent="0.25">
      <c r="BY2094" t="s">
        <v>6773</v>
      </c>
      <c r="BZ2094" t="s">
        <v>6774</v>
      </c>
      <c r="CA2094" t="s">
        <v>6775</v>
      </c>
      <c r="CB2094">
        <v>696.90765786882196</v>
      </c>
      <c r="CC2094">
        <v>2.44915125801356E-4</v>
      </c>
      <c r="CD2094">
        <v>1958</v>
      </c>
      <c r="CE2094">
        <v>24.7518823805705</v>
      </c>
      <c r="CF2094">
        <v>2.1368501844992198E-4</v>
      </c>
      <c r="CG2094">
        <v>0.85123502241244997</v>
      </c>
      <c r="CH2094">
        <v>0.74269063976454919</v>
      </c>
      <c r="CI2094">
        <v>608.04217478333726</v>
      </c>
    </row>
    <row r="2095" spans="77:87" x14ac:dyDescent="0.25">
      <c r="BY2095" t="s">
        <v>6112</v>
      </c>
      <c r="BZ2095" t="s">
        <v>6113</v>
      </c>
      <c r="CA2095" t="s">
        <v>6114</v>
      </c>
      <c r="CB2095">
        <v>612.10423495321299</v>
      </c>
      <c r="CC2095">
        <v>3.4758402943536097E-5</v>
      </c>
      <c r="CD2095">
        <v>1959</v>
      </c>
      <c r="CE2095">
        <v>-49.541133979784597</v>
      </c>
      <c r="CF2095">
        <v>3.0326219950594051E-5</v>
      </c>
      <c r="CG2095">
        <v>5.2541125481143397E-2</v>
      </c>
      <c r="CH2095">
        <v>4.5841396406540898E-2</v>
      </c>
      <c r="CI2095">
        <v>534.05237553738925</v>
      </c>
    </row>
    <row r="2096" spans="77:87" x14ac:dyDescent="0.25">
      <c r="BY2096" t="s">
        <v>6159</v>
      </c>
      <c r="BZ2096" t="s">
        <v>6160</v>
      </c>
      <c r="CA2096" t="s">
        <v>6161</v>
      </c>
      <c r="CB2096">
        <v>571.80866284516901</v>
      </c>
      <c r="CC2096">
        <v>6.8936497373617205E-5</v>
      </c>
      <c r="CD2096">
        <v>1960</v>
      </c>
      <c r="CE2096">
        <v>0.161796050177201</v>
      </c>
      <c r="CF2096">
        <v>6.0146128847517809E-5</v>
      </c>
      <c r="CG2096">
        <v>6.1769104957647398</v>
      </c>
      <c r="CH2096">
        <v>5.3892679308077973</v>
      </c>
      <c r="CI2096">
        <v>498.89505301113036</v>
      </c>
    </row>
    <row r="2097" spans="77:87" x14ac:dyDescent="0.25">
      <c r="BY2097" t="s">
        <v>6813</v>
      </c>
      <c r="BZ2097" t="s">
        <v>6814</v>
      </c>
      <c r="CA2097" t="s">
        <v>6815</v>
      </c>
      <c r="CB2097">
        <v>546.29472673513101</v>
      </c>
      <c r="CC2097">
        <v>1.04275208830608E-4</v>
      </c>
      <c r="CD2097">
        <v>1961</v>
      </c>
      <c r="CE2097">
        <v>1.0743935092804899</v>
      </c>
      <c r="CF2097">
        <v>9.0978659851781893E-5</v>
      </c>
      <c r="CG2097">
        <v>0.18627028137437501</v>
      </c>
      <c r="CH2097">
        <v>0.16251821271520303</v>
      </c>
      <c r="CI2097">
        <v>476.63450095022773</v>
      </c>
    </row>
    <row r="2098" spans="77:87" x14ac:dyDescent="0.25">
      <c r="BY2098" t="s">
        <v>7102</v>
      </c>
      <c r="BZ2098" t="s">
        <v>7103</v>
      </c>
      <c r="CA2098" t="s">
        <v>7104</v>
      </c>
      <c r="CB2098">
        <v>506.45575919873897</v>
      </c>
      <c r="CC2098">
        <v>3.23265368540107E-7</v>
      </c>
      <c r="CD2098">
        <v>1962</v>
      </c>
      <c r="CE2098">
        <v>0.369818212230557</v>
      </c>
      <c r="CF2098">
        <v>2.8204450833608393E-7</v>
      </c>
      <c r="CG2098">
        <v>3.2326536854010698E-2</v>
      </c>
      <c r="CH2098">
        <v>2.8204450833608393E-2</v>
      </c>
      <c r="CI2098">
        <v>441.87555952027117</v>
      </c>
    </row>
    <row r="2099" spans="77:87" x14ac:dyDescent="0.25">
      <c r="BY2099" t="s">
        <v>7252</v>
      </c>
      <c r="BZ2099" t="s">
        <v>7253</v>
      </c>
      <c r="CA2099" t="s">
        <v>7254</v>
      </c>
      <c r="CB2099">
        <v>449.08834898660098</v>
      </c>
      <c r="CC2099">
        <v>1.17879107401847E-7</v>
      </c>
      <c r="CD2099">
        <v>1964</v>
      </c>
      <c r="CE2099">
        <v>-61.905252820130301</v>
      </c>
      <c r="CF2099">
        <v>1.0284787090060793E-7</v>
      </c>
      <c r="CG2099">
        <v>9.4491892493320604E-3</v>
      </c>
      <c r="CH2099">
        <v>8.2442853313927367E-3</v>
      </c>
      <c r="CI2099">
        <v>391.82329725392373</v>
      </c>
    </row>
    <row r="2100" spans="77:87" x14ac:dyDescent="0.25">
      <c r="BY2100" t="s">
        <v>6640</v>
      </c>
      <c r="BZ2100" t="s">
        <v>6640</v>
      </c>
      <c r="CA2100" t="s">
        <v>6641</v>
      </c>
      <c r="CB2100">
        <v>441.87038962810402</v>
      </c>
      <c r="CC2100">
        <v>3.7171877860214799E-5</v>
      </c>
      <c r="CD2100">
        <v>1965</v>
      </c>
      <c r="CE2100">
        <v>0</v>
      </c>
      <c r="CF2100">
        <v>3.2431943026747384E-5</v>
      </c>
      <c r="CG2100">
        <v>0</v>
      </c>
      <c r="CH2100">
        <v>0</v>
      </c>
      <c r="CI2100">
        <v>385.52572876506616</v>
      </c>
    </row>
    <row r="2101" spans="77:87" x14ac:dyDescent="0.25">
      <c r="BY2101" t="s">
        <v>7029</v>
      </c>
      <c r="BZ2101" t="s">
        <v>7030</v>
      </c>
      <c r="CA2101" t="s">
        <v>7031</v>
      </c>
      <c r="CB2101">
        <v>412.97792879960701</v>
      </c>
      <c r="CC2101">
        <v>2.4331487978442799E-4</v>
      </c>
      <c r="CD2101">
        <v>1966</v>
      </c>
      <c r="CE2101">
        <v>0.96593477524085203</v>
      </c>
      <c r="CF2101">
        <v>2.1228882620359654E-4</v>
      </c>
      <c r="CG2101">
        <v>3.1283341693521101E-4</v>
      </c>
      <c r="CH2101">
        <v>2.7294277660813466E-4</v>
      </c>
      <c r="CI2101">
        <v>360.3174611866541</v>
      </c>
    </row>
    <row r="2102" spans="77:87" x14ac:dyDescent="0.25">
      <c r="BY2102" t="s">
        <v>8660</v>
      </c>
      <c r="BZ2102" t="s">
        <v>8661</v>
      </c>
      <c r="CA2102" t="s">
        <v>8662</v>
      </c>
      <c r="CB2102">
        <v>371.63767186629002</v>
      </c>
      <c r="CC2102">
        <v>1.00900757972792E-7</v>
      </c>
      <c r="CD2102">
        <v>1967</v>
      </c>
      <c r="CE2102">
        <v>28.294945238859601</v>
      </c>
      <c r="CF2102">
        <v>8.8034498720649437E-8</v>
      </c>
      <c r="CG2102">
        <v>437.106462081514</v>
      </c>
      <c r="CH2102">
        <v>381.36926867565199</v>
      </c>
      <c r="CI2102">
        <v>324.24866577593207</v>
      </c>
    </row>
    <row r="2103" spans="77:87" x14ac:dyDescent="0.25">
      <c r="BY2103" t="s">
        <v>7933</v>
      </c>
      <c r="BZ2103" t="s">
        <v>7934</v>
      </c>
      <c r="CA2103" t="s">
        <v>7935</v>
      </c>
      <c r="CB2103">
        <v>349.475643557323</v>
      </c>
      <c r="CC2103">
        <v>6.9507872550337698E-5</v>
      </c>
      <c r="CD2103">
        <v>1968</v>
      </c>
      <c r="CE2103">
        <v>0</v>
      </c>
      <c r="CF2103">
        <v>6.0644645689953969E-5</v>
      </c>
      <c r="CG2103">
        <v>4171.8625104712701</v>
      </c>
      <c r="CH2103">
        <v>3639.8916343110382</v>
      </c>
      <c r="CI2103">
        <v>304.91260634475464</v>
      </c>
    </row>
    <row r="2104" spans="77:87" x14ac:dyDescent="0.25">
      <c r="BY2104" t="s">
        <v>8220</v>
      </c>
      <c r="BZ2104" t="s">
        <v>8221</v>
      </c>
      <c r="CA2104" t="s">
        <v>8222</v>
      </c>
      <c r="CB2104">
        <v>309.81415773177901</v>
      </c>
      <c r="CC2104">
        <v>1.07215207128461E-7</v>
      </c>
      <c r="CD2104">
        <v>1970</v>
      </c>
      <c r="CE2104">
        <v>12.00043924323</v>
      </c>
      <c r="CF2104">
        <v>9.3543767206682467E-8</v>
      </c>
      <c r="CG2104">
        <v>46.900863497516603</v>
      </c>
      <c r="CH2104">
        <v>40.920346789494289</v>
      </c>
      <c r="CI2104">
        <v>270.30851522276907</v>
      </c>
    </row>
    <row r="2105" spans="77:87" x14ac:dyDescent="0.25">
      <c r="BY2105" t="s">
        <v>7217</v>
      </c>
      <c r="BZ2105" t="s">
        <v>7218</v>
      </c>
      <c r="CA2105" t="s">
        <v>7219</v>
      </c>
      <c r="CB2105">
        <v>290.38497946181099</v>
      </c>
      <c r="CC2105">
        <v>2.9038498555989499E-7</v>
      </c>
      <c r="CD2105">
        <v>1971</v>
      </c>
      <c r="CE2105">
        <v>0</v>
      </c>
      <c r="CF2105">
        <v>2.5335683451121068E-7</v>
      </c>
      <c r="CG2105">
        <v>0</v>
      </c>
      <c r="CH2105">
        <v>0</v>
      </c>
      <c r="CI2105">
        <v>253.35682919071775</v>
      </c>
    </row>
    <row r="2106" spans="77:87" x14ac:dyDescent="0.25">
      <c r="BY2106" t="s">
        <v>8385</v>
      </c>
      <c r="BZ2106" t="s">
        <v>8386</v>
      </c>
      <c r="CA2106" t="s">
        <v>8387</v>
      </c>
      <c r="CB2106">
        <v>260.79600214887802</v>
      </c>
      <c r="CC2106">
        <v>3.4615569487415802E-5</v>
      </c>
      <c r="CD2106">
        <v>1972</v>
      </c>
      <c r="CE2106">
        <v>0.113552753884514</v>
      </c>
      <c r="CF2106">
        <v>3.0201599759797478E-5</v>
      </c>
      <c r="CG2106">
        <v>0</v>
      </c>
      <c r="CH2106">
        <v>0</v>
      </c>
      <c r="CI2106">
        <v>227.54086073086609</v>
      </c>
    </row>
    <row r="2107" spans="77:87" x14ac:dyDescent="0.25">
      <c r="BY2107" t="s">
        <v>5941</v>
      </c>
      <c r="BZ2107" t="s">
        <v>1382</v>
      </c>
      <c r="CA2107" t="s">
        <v>1383</v>
      </c>
      <c r="CB2107">
        <v>242.81978027443</v>
      </c>
      <c r="CC2107">
        <v>1.20841595080987E-4</v>
      </c>
      <c r="CD2107">
        <v>1973</v>
      </c>
      <c r="CE2107">
        <v>0</v>
      </c>
      <c r="CF2107">
        <v>1.0543259992583007E-4</v>
      </c>
      <c r="CG2107">
        <v>0</v>
      </c>
      <c r="CH2107">
        <v>0</v>
      </c>
      <c r="CI2107">
        <v>211.85685881251644</v>
      </c>
    </row>
    <row r="2108" spans="77:87" x14ac:dyDescent="0.25">
      <c r="BY2108" t="s">
        <v>7501</v>
      </c>
      <c r="BZ2108" t="s">
        <v>7502</v>
      </c>
      <c r="CA2108" t="s">
        <v>7503</v>
      </c>
      <c r="CB2108">
        <v>235.10881362649801</v>
      </c>
      <c r="CC2108">
        <v>3.7170019873344803E-5</v>
      </c>
      <c r="CD2108">
        <v>1974</v>
      </c>
      <c r="CE2108">
        <v>0</v>
      </c>
      <c r="CF2108">
        <v>3.2430321959215127E-5</v>
      </c>
      <c r="CG2108">
        <v>0</v>
      </c>
      <c r="CH2108">
        <v>0</v>
      </c>
      <c r="CI2108">
        <v>205.12914836572884</v>
      </c>
    </row>
    <row r="2109" spans="77:87" x14ac:dyDescent="0.25">
      <c r="BY2109" t="s">
        <v>6576</v>
      </c>
      <c r="BZ2109" t="s">
        <v>6576</v>
      </c>
      <c r="CA2109" t="s">
        <v>6577</v>
      </c>
      <c r="CB2109">
        <v>214.26293224068201</v>
      </c>
      <c r="CC2109">
        <v>6.9516805887072193E-5</v>
      </c>
      <c r="CD2109">
        <v>1975</v>
      </c>
      <c r="CE2109">
        <v>-32.691053027842798</v>
      </c>
      <c r="CF2109">
        <v>6.0652439901188103E-5</v>
      </c>
      <c r="CG2109">
        <v>5.1779940449015198</v>
      </c>
      <c r="CH2109">
        <v>4.5177273122599493</v>
      </c>
      <c r="CI2109">
        <v>186.94140869894377</v>
      </c>
    </row>
    <row r="2110" spans="77:87" x14ac:dyDescent="0.25">
      <c r="BY2110" t="s">
        <v>6667</v>
      </c>
      <c r="BZ2110" t="s">
        <v>6668</v>
      </c>
      <c r="CA2110" t="s">
        <v>6669</v>
      </c>
      <c r="CB2110">
        <v>213.16822736748401</v>
      </c>
      <c r="CC2110">
        <v>2.0213282444346998E-6</v>
      </c>
      <c r="CD2110">
        <v>1976</v>
      </c>
      <c r="CE2110">
        <v>0</v>
      </c>
      <c r="CF2110">
        <v>1.7635805946738544E-6</v>
      </c>
      <c r="CG2110">
        <v>0</v>
      </c>
      <c r="CH2110">
        <v>0</v>
      </c>
      <c r="CI2110">
        <v>185.98629402294674</v>
      </c>
    </row>
    <row r="2111" spans="77:87" x14ac:dyDescent="0.25">
      <c r="BY2111" t="s">
        <v>6862</v>
      </c>
      <c r="BZ2111" t="s">
        <v>6863</v>
      </c>
      <c r="CA2111" t="s">
        <v>6864</v>
      </c>
      <c r="CB2111">
        <v>174.32353327987701</v>
      </c>
      <c r="CC2111">
        <v>4.1635963380555103E-5</v>
      </c>
      <c r="CD2111">
        <v>1977</v>
      </c>
      <c r="CE2111">
        <v>0</v>
      </c>
      <c r="CF2111">
        <v>3.6326795146047019E-5</v>
      </c>
      <c r="CG2111">
        <v>0</v>
      </c>
      <c r="CH2111">
        <v>0</v>
      </c>
      <c r="CI2111">
        <v>152.09484225722684</v>
      </c>
    </row>
    <row r="2112" spans="77:87" x14ac:dyDescent="0.25">
      <c r="BY2112" t="s">
        <v>7203</v>
      </c>
      <c r="BZ2112" t="s">
        <v>7203</v>
      </c>
      <c r="CA2112" t="s">
        <v>7204</v>
      </c>
      <c r="CB2112">
        <v>121.48329728201701</v>
      </c>
      <c r="CC2112">
        <v>7.5015741753527401E-5</v>
      </c>
      <c r="CD2112">
        <v>1978</v>
      </c>
      <c r="CE2112">
        <v>0</v>
      </c>
      <c r="CF2112">
        <v>6.5450184459568136E-5</v>
      </c>
      <c r="CG2112">
        <v>0</v>
      </c>
      <c r="CH2112">
        <v>0</v>
      </c>
      <c r="CI2112">
        <v>105.99247611239794</v>
      </c>
    </row>
    <row r="2113" spans="77:87" x14ac:dyDescent="0.25">
      <c r="BY2113" t="s">
        <v>6237</v>
      </c>
      <c r="BZ2113" t="s">
        <v>6238</v>
      </c>
      <c r="CA2113" t="s">
        <v>6239</v>
      </c>
      <c r="CB2113">
        <v>89.475433042194794</v>
      </c>
      <c r="CC2113">
        <v>7.9861326812917806E-5</v>
      </c>
      <c r="CD2113">
        <v>1979</v>
      </c>
      <c r="CE2113">
        <v>0</v>
      </c>
      <c r="CF2113">
        <v>6.9677889585695435E-5</v>
      </c>
      <c r="CG2113">
        <v>0</v>
      </c>
      <c r="CH2113">
        <v>0</v>
      </c>
      <c r="CI2113">
        <v>78.066062673252404</v>
      </c>
    </row>
    <row r="2114" spans="77:87" x14ac:dyDescent="0.25">
      <c r="BY2114" t="s">
        <v>7365</v>
      </c>
      <c r="BZ2114" t="s">
        <v>7366</v>
      </c>
      <c r="CA2114" t="s">
        <v>7367</v>
      </c>
      <c r="CB2114">
        <v>77.894564116186103</v>
      </c>
      <c r="CC2114">
        <v>3.5872903357569702E-5</v>
      </c>
      <c r="CD2114">
        <v>1980</v>
      </c>
      <c r="CE2114">
        <v>0</v>
      </c>
      <c r="CF2114">
        <v>3.1298605958832574E-5</v>
      </c>
      <c r="CG2114">
        <v>0</v>
      </c>
      <c r="CH2114">
        <v>0</v>
      </c>
      <c r="CI2114">
        <v>67.961916667474782</v>
      </c>
    </row>
    <row r="2115" spans="77:87" x14ac:dyDescent="0.25">
      <c r="BY2115" t="s">
        <v>3925</v>
      </c>
      <c r="BZ2115" t="s">
        <v>8081</v>
      </c>
      <c r="CA2115" t="s">
        <v>8082</v>
      </c>
      <c r="CB2115">
        <v>69.996554584542807</v>
      </c>
      <c r="CC2115">
        <v>4.0789546885579102E-7</v>
      </c>
      <c r="CD2115">
        <v>1981</v>
      </c>
      <c r="CE2115">
        <v>0.62670096878833803</v>
      </c>
      <c r="CF2115">
        <v>3.5588308604011384E-7</v>
      </c>
      <c r="CG2115">
        <v>0</v>
      </c>
      <c r="CH2115">
        <v>0</v>
      </c>
      <c r="CI2115">
        <v>61.071013923249446</v>
      </c>
    </row>
    <row r="2116" spans="77:87" x14ac:dyDescent="0.25">
      <c r="BY2116" t="s">
        <v>7276</v>
      </c>
      <c r="BZ2116" t="s">
        <v>7276</v>
      </c>
      <c r="CA2116" t="s">
        <v>7277</v>
      </c>
      <c r="CB2116">
        <v>57.598171973280301</v>
      </c>
      <c r="CC2116">
        <v>3.7131987925488399E-5</v>
      </c>
      <c r="CD2116">
        <v>1983</v>
      </c>
      <c r="CE2116">
        <v>0</v>
      </c>
      <c r="CF2116">
        <v>3.2397139617157687E-5</v>
      </c>
      <c r="CG2116">
        <v>0</v>
      </c>
      <c r="CH2116">
        <v>0</v>
      </c>
      <c r="CI2116">
        <v>50.253598672279459</v>
      </c>
    </row>
    <row r="2117" spans="77:87" x14ac:dyDescent="0.25">
      <c r="BY2117" t="s">
        <v>6873</v>
      </c>
      <c r="BZ2117" t="s">
        <v>6874</v>
      </c>
      <c r="CA2117" t="s">
        <v>6875</v>
      </c>
      <c r="CB2117">
        <v>51.440578718407401</v>
      </c>
      <c r="CC2117">
        <v>3.4758402943536097E-5</v>
      </c>
      <c r="CD2117">
        <v>1984</v>
      </c>
      <c r="CE2117">
        <v>0.97241002542683697</v>
      </c>
      <c r="CF2117">
        <v>3.0326219950594051E-5</v>
      </c>
      <c r="CG2117">
        <v>2.03336657219686E-2</v>
      </c>
      <c r="CH2117">
        <v>1.7740838671097506E-2</v>
      </c>
      <c r="CI2117">
        <v>44.881184763708426</v>
      </c>
    </row>
    <row r="2118" spans="77:87" x14ac:dyDescent="0.25">
      <c r="BY2118" t="s">
        <v>6906</v>
      </c>
      <c r="BZ2118" t="s">
        <v>6907</v>
      </c>
      <c r="CA2118" t="s">
        <v>6908</v>
      </c>
      <c r="CB2118">
        <v>48.148608301021198</v>
      </c>
      <c r="CC2118">
        <v>2.40743041505106E-8</v>
      </c>
      <c r="CD2118">
        <v>1985</v>
      </c>
      <c r="CE2118">
        <v>24.3457163380405</v>
      </c>
      <c r="CF2118">
        <v>2.1004493331062403E-8</v>
      </c>
      <c r="CG2118">
        <v>4.35595461785078</v>
      </c>
      <c r="CH2118">
        <v>3.8005094207101573</v>
      </c>
      <c r="CI2118">
        <v>42.008986662124805</v>
      </c>
    </row>
    <row r="2119" spans="77:87" x14ac:dyDescent="0.25">
      <c r="BY2119" t="s">
        <v>7475</v>
      </c>
      <c r="BZ2119" t="s">
        <v>7476</v>
      </c>
      <c r="CA2119" t="s">
        <v>7477</v>
      </c>
      <c r="CB2119">
        <v>46.336769828661097</v>
      </c>
      <c r="CC2119">
        <v>2.4331487978442801E-5</v>
      </c>
      <c r="CD2119">
        <v>1986</v>
      </c>
      <c r="CE2119">
        <v>0.97492456630136404</v>
      </c>
      <c r="CF2119">
        <v>2.1228882620359656E-5</v>
      </c>
      <c r="CG2119">
        <v>1.9708505262538601E-3</v>
      </c>
      <c r="CH2119">
        <v>1.7195394922491262E-3</v>
      </c>
      <c r="CI2119">
        <v>40.428182960729224</v>
      </c>
    </row>
    <row r="2120" spans="77:87" x14ac:dyDescent="0.25">
      <c r="BY2120" t="s">
        <v>7689</v>
      </c>
      <c r="BZ2120" t="s">
        <v>637</v>
      </c>
      <c r="CA2120" t="s">
        <v>638</v>
      </c>
      <c r="CB2120">
        <v>35.500299122860298</v>
      </c>
      <c r="CC2120">
        <v>1.72943399380236E-5</v>
      </c>
      <c r="CD2120">
        <v>1987</v>
      </c>
      <c r="CE2120">
        <v>3.2828446865390299</v>
      </c>
      <c r="CF2120">
        <v>1.5089069475166465E-5</v>
      </c>
      <c r="CG2120">
        <v>0</v>
      </c>
      <c r="CH2120">
        <v>0</v>
      </c>
      <c r="CI2120">
        <v>30.973513980507906</v>
      </c>
    </row>
    <row r="2121" spans="77:87" x14ac:dyDescent="0.25">
      <c r="BY2121" t="s">
        <v>7738</v>
      </c>
      <c r="BZ2121" t="s">
        <v>7739</v>
      </c>
      <c r="CA2121" t="s">
        <v>7740</v>
      </c>
      <c r="CB2121">
        <v>33.844060859382601</v>
      </c>
      <c r="CC2121">
        <v>3.54843115070586E-5</v>
      </c>
      <c r="CD2121">
        <v>1988</v>
      </c>
      <c r="CE2121">
        <v>0</v>
      </c>
      <c r="CF2121">
        <v>3.0959565009547544E-5</v>
      </c>
      <c r="CG2121">
        <v>0</v>
      </c>
      <c r="CH2121">
        <v>0</v>
      </c>
      <c r="CI2121">
        <v>29.528469282959303</v>
      </c>
    </row>
    <row r="2122" spans="77:87" x14ac:dyDescent="0.25">
      <c r="BY2122" t="s">
        <v>7589</v>
      </c>
      <c r="BZ2122" t="s">
        <v>7590</v>
      </c>
      <c r="CA2122" t="s">
        <v>7591</v>
      </c>
      <c r="CB2122">
        <v>9.0515969670756196</v>
      </c>
      <c r="CC2122">
        <v>1.6878176329767499E-5</v>
      </c>
      <c r="CD2122">
        <v>1989</v>
      </c>
      <c r="CE2122">
        <v>0</v>
      </c>
      <c r="CF2122">
        <v>1.4725972553253533E-5</v>
      </c>
      <c r="CG2122">
        <v>0</v>
      </c>
      <c r="CH2122">
        <v>0</v>
      </c>
      <c r="CI2122">
        <v>7.8973916314159425</v>
      </c>
    </row>
    <row r="2123" spans="77:87" x14ac:dyDescent="0.25">
      <c r="BY2123" t="s">
        <v>7001</v>
      </c>
      <c r="BZ2123" t="s">
        <v>1040</v>
      </c>
      <c r="CA2123" t="s">
        <v>1041</v>
      </c>
      <c r="CB2123">
        <v>3.1827133861086199</v>
      </c>
      <c r="CC2123">
        <v>3.4474146413439901E-6</v>
      </c>
      <c r="CD2123">
        <v>1990</v>
      </c>
      <c r="CE2123">
        <v>-10.6648495158154</v>
      </c>
      <c r="CF2123">
        <v>3.0078210107676541E-6</v>
      </c>
      <c r="CG2123">
        <v>567.345287539423</v>
      </c>
      <c r="CH2123">
        <v>495.00082054412127</v>
      </c>
      <c r="CI2123">
        <v>2.7768728713923667</v>
      </c>
    </row>
    <row r="2124" spans="77:87" x14ac:dyDescent="0.25">
      <c r="BY2124" t="s">
        <v>9249</v>
      </c>
      <c r="BZ2124" t="s">
        <v>9250</v>
      </c>
      <c r="CA2124" t="s">
        <v>9251</v>
      </c>
      <c r="CB2124">
        <v>2.3419201931985398</v>
      </c>
      <c r="CC2124">
        <v>1.00188453994057E-6</v>
      </c>
      <c r="CD2124">
        <v>1991</v>
      </c>
      <c r="CE2124">
        <v>0</v>
      </c>
      <c r="CF2124">
        <v>8.7413023471458855E-7</v>
      </c>
      <c r="CG2124">
        <v>0</v>
      </c>
      <c r="CH2124">
        <v>0</v>
      </c>
      <c r="CI2124">
        <v>2.0432925816830223</v>
      </c>
    </row>
    <row r="2125" spans="77:87" x14ac:dyDescent="0.25">
      <c r="BY2125" t="s">
        <v>7533</v>
      </c>
      <c r="BZ2125" t="s">
        <v>1201</v>
      </c>
      <c r="CA2125" t="s">
        <v>1202</v>
      </c>
      <c r="CB2125">
        <v>2.1673526847759601</v>
      </c>
      <c r="CC2125">
        <v>2.0398345658912098E-6</v>
      </c>
      <c r="CD2125">
        <v>1992</v>
      </c>
      <c r="CE2125">
        <v>0</v>
      </c>
      <c r="CF2125">
        <v>1.779727101056159E-6</v>
      </c>
      <c r="CG2125">
        <v>0</v>
      </c>
      <c r="CH2125">
        <v>0</v>
      </c>
      <c r="CI2125">
        <v>1.8909848745294393</v>
      </c>
    </row>
    <row r="2126" spans="77:87" x14ac:dyDescent="0.25">
      <c r="BY2126" t="s">
        <v>4368</v>
      </c>
      <c r="BZ2126" t="s">
        <v>1297</v>
      </c>
      <c r="CA2126" t="s">
        <v>1298</v>
      </c>
      <c r="CB2126">
        <v>1.30386198692624</v>
      </c>
      <c r="CC2126">
        <v>9.3948203107269401E-8</v>
      </c>
      <c r="CD2126">
        <v>1993</v>
      </c>
      <c r="CE2126">
        <v>0</v>
      </c>
      <c r="CF2126">
        <v>8.1968491936249092E-8</v>
      </c>
      <c r="CG2126">
        <v>0</v>
      </c>
      <c r="CH2126">
        <v>0</v>
      </c>
      <c r="CI2126">
        <v>1.137601329525328</v>
      </c>
    </row>
    <row r="2127" spans="77:87" x14ac:dyDescent="0.25">
      <c r="BY2127" t="s">
        <v>6122</v>
      </c>
      <c r="BZ2127" t="s">
        <v>6123</v>
      </c>
      <c r="CA2127" t="s">
        <v>6124</v>
      </c>
      <c r="CB2127">
        <v>0.75753296317524199</v>
      </c>
      <c r="CC2127">
        <v>1.9436801951269599E-7</v>
      </c>
      <c r="CD2127">
        <v>1994</v>
      </c>
      <c r="CE2127">
        <v>0</v>
      </c>
      <c r="CF2127">
        <v>1.6958337587255416E-7</v>
      </c>
      <c r="CG2127">
        <v>0</v>
      </c>
      <c r="CH2127">
        <v>0</v>
      </c>
      <c r="CI2127">
        <v>0.66093690490891455</v>
      </c>
    </row>
    <row r="2128" spans="77:87" x14ac:dyDescent="0.25">
      <c r="BY2128" t="s">
        <v>5811</v>
      </c>
      <c r="BZ2128" t="s">
        <v>919</v>
      </c>
      <c r="CA2128" t="s">
        <v>5812</v>
      </c>
      <c r="CB2128">
        <v>3.2008810809930799E-3</v>
      </c>
      <c r="CC2128">
        <v>4.1462505236595598E-6</v>
      </c>
      <c r="CD2128">
        <v>1995</v>
      </c>
      <c r="CE2128">
        <v>-6.0410823489876098</v>
      </c>
      <c r="CF2128">
        <v>3.6175455343856366E-6</v>
      </c>
      <c r="CG2128">
        <v>99.149230305219305</v>
      </c>
      <c r="CH2128">
        <v>86.506315352079611</v>
      </c>
      <c r="CI2128">
        <v>2.7927239308313295E-3</v>
      </c>
    </row>
    <row r="2129" spans="77:87" x14ac:dyDescent="0.25">
      <c r="BY2129" t="s">
        <v>6390</v>
      </c>
      <c r="BZ2129" t="s">
        <v>6390</v>
      </c>
      <c r="CA2129" t="s">
        <v>3253</v>
      </c>
      <c r="CB2129">
        <v>4.2386373918477699E-4</v>
      </c>
      <c r="CC2129">
        <v>3.4204801483628598E-3</v>
      </c>
      <c r="CD2129">
        <v>1996</v>
      </c>
      <c r="CE2129">
        <v>-0.82621067528415204</v>
      </c>
      <c r="CF2129">
        <v>2.9843210427245195E-3</v>
      </c>
      <c r="CG2129">
        <v>23.530077346479299</v>
      </c>
      <c r="CH2129">
        <v>20.529663063720349</v>
      </c>
      <c r="CI2129">
        <v>3.6981517834636953E-4</v>
      </c>
    </row>
    <row r="2130" spans="77:87" x14ac:dyDescent="0.25">
      <c r="BY2130" t="s">
        <v>7890</v>
      </c>
      <c r="BZ2130" t="s">
        <v>3297</v>
      </c>
      <c r="CA2130" t="s">
        <v>7891</v>
      </c>
      <c r="CB2130">
        <v>3.5654957591020801E-6</v>
      </c>
      <c r="CC2130">
        <v>3.2413597810018897E-7</v>
      </c>
      <c r="CD2130">
        <v>1997</v>
      </c>
      <c r="CE2130">
        <v>3.54131569434688</v>
      </c>
      <c r="CF2130">
        <v>2.8280410298872162E-7</v>
      </c>
      <c r="CG2130">
        <v>9.3853022528197598E-3</v>
      </c>
      <c r="CH2130">
        <v>8.1885448213537045E-3</v>
      </c>
      <c r="CI2130">
        <v>3.110845132875939E-6</v>
      </c>
    </row>
    <row r="2131" spans="77:87" x14ac:dyDescent="0.25">
      <c r="BY2131" t="s">
        <v>4871</v>
      </c>
      <c r="BZ2131" t="s">
        <v>4872</v>
      </c>
      <c r="CA2131" t="s">
        <v>3152</v>
      </c>
      <c r="CB2131">
        <v>2.5196383623548202E-9</v>
      </c>
      <c r="CC2131">
        <v>2.71161294492143E-17</v>
      </c>
      <c r="CD2131">
        <v>1998</v>
      </c>
      <c r="CE2131">
        <v>0</v>
      </c>
      <c r="CF2131">
        <v>2.3658443318627199E-17</v>
      </c>
      <c r="CG2131">
        <v>0</v>
      </c>
      <c r="CH2131">
        <v>0</v>
      </c>
      <c r="CI2131">
        <v>2.1983491962175087E-9</v>
      </c>
    </row>
    <row r="2132" spans="77:87" x14ac:dyDescent="0.25">
      <c r="BY2132" t="s">
        <v>5965</v>
      </c>
      <c r="BZ2132" t="s">
        <v>1588</v>
      </c>
      <c r="CA2132" t="s">
        <v>5966</v>
      </c>
      <c r="CB2132">
        <v>0</v>
      </c>
      <c r="CC2132">
        <v>2.67983191301863E-2</v>
      </c>
      <c r="CD2132">
        <v>1999</v>
      </c>
      <c r="CE2132">
        <v>4.92156026741291</v>
      </c>
      <c r="CF2132">
        <v>2.3381158264619735E-2</v>
      </c>
      <c r="CG2132">
        <v>34811.353876072499</v>
      </c>
      <c r="CH2132">
        <v>30372.418897919004</v>
      </c>
      <c r="CI2132">
        <v>0</v>
      </c>
    </row>
    <row r="2133" spans="77:87" x14ac:dyDescent="0.25">
      <c r="BY2133" t="s">
        <v>9834</v>
      </c>
      <c r="BZ2133" t="s">
        <v>9835</v>
      </c>
      <c r="CA2133" t="s">
        <v>9836</v>
      </c>
      <c r="CB2133">
        <v>0</v>
      </c>
      <c r="CC2133">
        <v>3.6826897148414202E-2</v>
      </c>
      <c r="CD2133">
        <v>2000</v>
      </c>
      <c r="CE2133">
        <v>17.689692250346599</v>
      </c>
      <c r="CF2133">
        <v>3.2130952185431327E-2</v>
      </c>
      <c r="CG2133">
        <v>4234.4677273121597</v>
      </c>
      <c r="CH2133">
        <v>3694.5138095316788</v>
      </c>
      <c r="CI2133">
        <v>0</v>
      </c>
    </row>
    <row r="2134" spans="77:87" x14ac:dyDescent="0.25">
      <c r="BY2134" t="s">
        <v>9837</v>
      </c>
      <c r="BZ2134" t="s">
        <v>9838</v>
      </c>
      <c r="CA2134" t="s">
        <v>9839</v>
      </c>
      <c r="CB2134">
        <v>0</v>
      </c>
      <c r="CC2134">
        <v>1179387.34214672</v>
      </c>
      <c r="CD2134">
        <v>2001</v>
      </c>
      <c r="CE2134">
        <v>1.71295796451714</v>
      </c>
      <c r="CF2134">
        <v>1028998.9446002237</v>
      </c>
      <c r="CG2134">
        <v>0</v>
      </c>
      <c r="CH2134">
        <v>0</v>
      </c>
      <c r="CI2134">
        <v>0</v>
      </c>
    </row>
    <row r="2135" spans="77:87" x14ac:dyDescent="0.25">
      <c r="BY2135" t="s">
        <v>9840</v>
      </c>
      <c r="BZ2135" t="s">
        <v>9841</v>
      </c>
      <c r="CA2135" t="s">
        <v>9842</v>
      </c>
      <c r="CB2135">
        <v>0</v>
      </c>
      <c r="CC2135">
        <v>9.00796233350777E-4</v>
      </c>
      <c r="CD2135">
        <v>2002</v>
      </c>
      <c r="CE2135">
        <v>1.06423193074683</v>
      </c>
      <c r="CF2135">
        <v>7.8593210245128642E-4</v>
      </c>
      <c r="CG2135">
        <v>0</v>
      </c>
      <c r="CH2135">
        <v>0</v>
      </c>
      <c r="CI2135">
        <v>0</v>
      </c>
    </row>
    <row r="2136" spans="77:87" x14ac:dyDescent="0.25">
      <c r="BY2136" t="s">
        <v>9843</v>
      </c>
      <c r="BZ2136" t="s">
        <v>9844</v>
      </c>
      <c r="CA2136" t="s">
        <v>9845</v>
      </c>
      <c r="CB2136">
        <v>0</v>
      </c>
      <c r="CC2136">
        <v>4.6232119181725799E-6</v>
      </c>
      <c r="CD2136">
        <v>2003</v>
      </c>
      <c r="CE2136">
        <v>0</v>
      </c>
      <c r="CF2136">
        <v>4.0336876736387235E-6</v>
      </c>
      <c r="CG2136">
        <v>0</v>
      </c>
      <c r="CH2136">
        <v>0</v>
      </c>
      <c r="CI2136">
        <v>0</v>
      </c>
    </row>
    <row r="2137" spans="77:87" x14ac:dyDescent="0.25">
      <c r="BY2137" t="s">
        <v>7273</v>
      </c>
      <c r="BZ2137" t="s">
        <v>7274</v>
      </c>
      <c r="CA2137" t="s">
        <v>7275</v>
      </c>
      <c r="CB2137">
        <v>0</v>
      </c>
      <c r="CC2137">
        <v>0.98832645956987697</v>
      </c>
      <c r="CD2137">
        <v>2004</v>
      </c>
      <c r="CE2137">
        <v>-0.153017847552716</v>
      </c>
      <c r="CF2137">
        <v>0.86230099940428406</v>
      </c>
      <c r="CG2137">
        <v>519270.37993865099</v>
      </c>
      <c r="CH2137">
        <v>453056.13671115407</v>
      </c>
      <c r="CI2137">
        <v>0</v>
      </c>
    </row>
    <row r="2138" spans="77:87" x14ac:dyDescent="0.25">
      <c r="BY2138" t="s">
        <v>9846</v>
      </c>
      <c r="BZ2138" t="s">
        <v>9847</v>
      </c>
      <c r="CA2138" t="s">
        <v>9848</v>
      </c>
      <c r="CB2138">
        <v>0</v>
      </c>
      <c r="CC2138">
        <v>3.4638385205935599E-5</v>
      </c>
      <c r="CD2138">
        <v>2005</v>
      </c>
      <c r="CE2138">
        <v>3129.0832197924601</v>
      </c>
      <c r="CF2138">
        <v>3.0221506154785942E-5</v>
      </c>
      <c r="CG2138">
        <v>0.106166650656193</v>
      </c>
      <c r="CH2138">
        <v>9.262891636441925E-2</v>
      </c>
      <c r="CI2138">
        <v>0</v>
      </c>
    </row>
    <row r="2139" spans="77:87" x14ac:dyDescent="0.25">
      <c r="BY2139" t="s">
        <v>8209</v>
      </c>
      <c r="BZ2139" t="s">
        <v>8210</v>
      </c>
      <c r="CA2139" t="s">
        <v>8211</v>
      </c>
      <c r="CB2139">
        <v>0</v>
      </c>
      <c r="CC2139">
        <v>0.118684529563178</v>
      </c>
      <c r="CD2139">
        <v>2006</v>
      </c>
      <c r="CE2139">
        <v>7.7844705216780596</v>
      </c>
      <c r="CF2139">
        <v>0.10355059046045897</v>
      </c>
      <c r="CG2139">
        <v>731.26098523500002</v>
      </c>
      <c r="CH2139">
        <v>638.01497196374453</v>
      </c>
      <c r="CI2139">
        <v>0</v>
      </c>
    </row>
    <row r="2140" spans="77:87" x14ac:dyDescent="0.25">
      <c r="BY2140" t="s">
        <v>9849</v>
      </c>
      <c r="BZ2140" t="s">
        <v>9850</v>
      </c>
      <c r="CA2140" t="s">
        <v>9851</v>
      </c>
      <c r="CB2140">
        <v>0</v>
      </c>
      <c r="CC2140">
        <v>1.11229659330024E-2</v>
      </c>
      <c r="CD2140">
        <v>2007</v>
      </c>
      <c r="CE2140">
        <v>-7.7642174131658104</v>
      </c>
      <c r="CF2140">
        <v>9.7046320550215372E-3</v>
      </c>
      <c r="CG2140">
        <v>100.495997204677</v>
      </c>
      <c r="CH2140">
        <v>87.681350617119861</v>
      </c>
      <c r="CI2140">
        <v>0</v>
      </c>
    </row>
    <row r="2141" spans="77:87" x14ac:dyDescent="0.25">
      <c r="BY2141" t="s">
        <v>2979</v>
      </c>
      <c r="BZ2141" t="s">
        <v>2979</v>
      </c>
      <c r="CA2141" t="s">
        <v>2980</v>
      </c>
      <c r="CB2141">
        <v>0</v>
      </c>
      <c r="CC2141">
        <v>2.0822046398404001E-3</v>
      </c>
      <c r="CD2141">
        <v>2008</v>
      </c>
      <c r="CE2141">
        <v>34.853528552790799</v>
      </c>
      <c r="CF2141">
        <v>1.8166943973957923E-3</v>
      </c>
      <c r="CG2141">
        <v>0</v>
      </c>
      <c r="CH2141">
        <v>0</v>
      </c>
      <c r="CI2141">
        <v>0</v>
      </c>
    </row>
    <row r="2142" spans="77:87" x14ac:dyDescent="0.25">
      <c r="BY2142" t="s">
        <v>9852</v>
      </c>
      <c r="BZ2142" t="s">
        <v>9853</v>
      </c>
      <c r="CA2142" t="s">
        <v>9854</v>
      </c>
      <c r="CB2142">
        <v>0</v>
      </c>
      <c r="CC2142">
        <v>0.247257333965549</v>
      </c>
      <c r="CD2142">
        <v>2009</v>
      </c>
      <c r="CE2142">
        <v>0.41807824674469102</v>
      </c>
      <c r="CF2142">
        <v>0.21572856228226608</v>
      </c>
      <c r="CG2142">
        <v>517208.03296082001</v>
      </c>
      <c r="CH2142">
        <v>451256.76784585422</v>
      </c>
      <c r="CI2142">
        <v>0</v>
      </c>
    </row>
    <row r="2143" spans="77:87" x14ac:dyDescent="0.25">
      <c r="BY2143" t="s">
        <v>7354</v>
      </c>
      <c r="BZ2143" t="s">
        <v>8416</v>
      </c>
      <c r="CA2143" t="s">
        <v>8417</v>
      </c>
      <c r="CB2143">
        <v>0</v>
      </c>
      <c r="CC2143">
        <v>3.8234243237889699E-4</v>
      </c>
      <c r="CD2143">
        <v>2010</v>
      </c>
      <c r="CE2143">
        <v>-7.5676994581112904</v>
      </c>
      <c r="CF2143">
        <v>3.3358841945653451E-4</v>
      </c>
      <c r="CG2143">
        <v>1690.8618577004499</v>
      </c>
      <c r="CH2143">
        <v>1475.2532987776356</v>
      </c>
      <c r="CI2143">
        <v>0</v>
      </c>
    </row>
    <row r="2144" spans="77:87" x14ac:dyDescent="0.25">
      <c r="BY2144" t="s">
        <v>9855</v>
      </c>
      <c r="BZ2144" t="s">
        <v>9856</v>
      </c>
      <c r="CA2144" t="s">
        <v>9857</v>
      </c>
      <c r="CB2144">
        <v>0</v>
      </c>
      <c r="CC2144">
        <v>6.6657404150195698E-3</v>
      </c>
      <c r="CD2144">
        <v>2011</v>
      </c>
      <c r="CE2144">
        <v>-5.8189282794353199</v>
      </c>
      <c r="CF2144">
        <v>5.8157651917387669E-3</v>
      </c>
      <c r="CG2144">
        <v>3306101.1690564901</v>
      </c>
      <c r="CH2144">
        <v>2884526.9845854221</v>
      </c>
      <c r="CI2144">
        <v>0</v>
      </c>
    </row>
    <row r="2145" spans="77:87" x14ac:dyDescent="0.25">
      <c r="BY2145" t="s">
        <v>4674</v>
      </c>
      <c r="BZ2145" t="s">
        <v>7723</v>
      </c>
      <c r="CA2145" t="s">
        <v>7724</v>
      </c>
      <c r="CB2145">
        <v>0</v>
      </c>
      <c r="CC2145">
        <v>5.0917145803422801E-7</v>
      </c>
      <c r="CD2145">
        <v>2012</v>
      </c>
      <c r="CE2145">
        <v>17.262224146641401</v>
      </c>
      <c r="CF2145">
        <v>4.4424496873445166E-7</v>
      </c>
      <c r="CG2145">
        <v>54.316123093353198</v>
      </c>
      <c r="CH2145">
        <v>47.390056973227381</v>
      </c>
      <c r="CI2145">
        <v>0</v>
      </c>
    </row>
    <row r="2146" spans="77:87" x14ac:dyDescent="0.25">
      <c r="BY2146" t="s">
        <v>9858</v>
      </c>
      <c r="BZ2146" t="s">
        <v>9858</v>
      </c>
      <c r="CA2146" t="s">
        <v>9859</v>
      </c>
      <c r="CB2146">
        <v>0</v>
      </c>
      <c r="CC2146">
        <v>3.4045976759749502E-5</v>
      </c>
      <c r="CD2146">
        <v>2013</v>
      </c>
      <c r="CE2146">
        <v>139.79626505207901</v>
      </c>
      <c r="CF2146">
        <v>2.9704638079206817E-5</v>
      </c>
      <c r="CG2146">
        <v>43120.528734624299</v>
      </c>
      <c r="CH2146">
        <v>37622.057633557437</v>
      </c>
      <c r="CI2146">
        <v>0</v>
      </c>
    </row>
    <row r="2147" spans="77:87" x14ac:dyDescent="0.25">
      <c r="BY2147" t="s">
        <v>3032</v>
      </c>
      <c r="BZ2147" t="s">
        <v>3032</v>
      </c>
      <c r="CA2147" t="s">
        <v>3033</v>
      </c>
      <c r="CB2147">
        <v>0</v>
      </c>
      <c r="CC2147">
        <v>1.29648080063856E-3</v>
      </c>
      <c r="CD2147">
        <v>2014</v>
      </c>
      <c r="CE2147">
        <v>-1.71430792076964E-2</v>
      </c>
      <c r="CF2147">
        <v>1.1311613478259353E-3</v>
      </c>
      <c r="CG2147">
        <v>23526.2247969788</v>
      </c>
      <c r="CH2147">
        <v>20526.301768216857</v>
      </c>
      <c r="CI2147">
        <v>0</v>
      </c>
    </row>
    <row r="2148" spans="77:87" x14ac:dyDescent="0.25">
      <c r="BY2148" t="s">
        <v>6827</v>
      </c>
      <c r="BZ2148" t="s">
        <v>7867</v>
      </c>
      <c r="CA2148" t="s">
        <v>7867</v>
      </c>
      <c r="CB2148">
        <v>0</v>
      </c>
      <c r="CC2148">
        <v>3.5772436447996703E-5</v>
      </c>
      <c r="CD2148">
        <v>2015</v>
      </c>
      <c r="CE2148">
        <v>1.1704492073261901</v>
      </c>
      <c r="CF2148">
        <v>3.1210949986766865E-5</v>
      </c>
      <c r="CG2148">
        <v>0</v>
      </c>
      <c r="CH2148">
        <v>0</v>
      </c>
      <c r="CI2148">
        <v>0</v>
      </c>
    </row>
    <row r="2149" spans="77:87" x14ac:dyDescent="0.25">
      <c r="BY2149" t="s">
        <v>7821</v>
      </c>
      <c r="BZ2149" t="s">
        <v>7822</v>
      </c>
      <c r="CA2149" t="s">
        <v>7823</v>
      </c>
      <c r="CB2149">
        <v>0</v>
      </c>
      <c r="CC2149">
        <v>2.0241457673234301E-5</v>
      </c>
      <c r="CD2149">
        <v>2016</v>
      </c>
      <c r="CE2149">
        <v>-9.4413219934863797</v>
      </c>
      <c r="CF2149">
        <v>1.7660388439489511E-5</v>
      </c>
      <c r="CG2149">
        <v>412.07519687458898</v>
      </c>
      <c r="CH2149">
        <v>359.5298402203228</v>
      </c>
      <c r="CI2149">
        <v>0</v>
      </c>
    </row>
    <row r="2150" spans="77:87" x14ac:dyDescent="0.25">
      <c r="BY2150" t="s">
        <v>7059</v>
      </c>
      <c r="BZ2150" t="s">
        <v>3356</v>
      </c>
      <c r="CA2150" t="s">
        <v>3357</v>
      </c>
      <c r="CB2150">
        <v>0</v>
      </c>
      <c r="CC2150">
        <v>8.0685332948013597E-3</v>
      </c>
      <c r="CD2150">
        <v>2017</v>
      </c>
      <c r="CE2150">
        <v>-23.0357485579543</v>
      </c>
      <c r="CF2150">
        <v>7.0396823402480626E-3</v>
      </c>
      <c r="CG2150">
        <v>46864.1620262453</v>
      </c>
      <c r="CH2150">
        <v>40888.325269630674</v>
      </c>
      <c r="CI2150">
        <v>0</v>
      </c>
    </row>
    <row r="2151" spans="77:87" x14ac:dyDescent="0.25">
      <c r="BY2151" t="s">
        <v>8131</v>
      </c>
      <c r="BZ2151" t="s">
        <v>2894</v>
      </c>
      <c r="CA2151" t="s">
        <v>2895</v>
      </c>
      <c r="CB2151">
        <v>0</v>
      </c>
      <c r="CC2151">
        <v>6.7213158282333702E-3</v>
      </c>
      <c r="CD2151">
        <v>2018</v>
      </c>
      <c r="CE2151">
        <v>13.193984227456101</v>
      </c>
      <c r="CF2151">
        <v>5.8642539617120232E-3</v>
      </c>
      <c r="CG2151">
        <v>17707.825709427201</v>
      </c>
      <c r="CH2151">
        <v>15449.830021915308</v>
      </c>
      <c r="CI2151">
        <v>0</v>
      </c>
    </row>
    <row r="2152" spans="77:87" x14ac:dyDescent="0.25">
      <c r="BY2152" t="s">
        <v>8428</v>
      </c>
      <c r="BZ2152" t="s">
        <v>8429</v>
      </c>
      <c r="CA2152" t="s">
        <v>8430</v>
      </c>
      <c r="CB2152">
        <v>0</v>
      </c>
      <c r="CC2152">
        <v>4.3368131584259002E-6</v>
      </c>
      <c r="CD2152">
        <v>2019</v>
      </c>
      <c r="CE2152">
        <v>1.4611252288848</v>
      </c>
      <c r="CF2152">
        <v>3.7838087653423817E-6</v>
      </c>
      <c r="CG2152">
        <v>8.2683821155570505E-2</v>
      </c>
      <c r="CH2152">
        <v>7.2140476384739124E-2</v>
      </c>
      <c r="CI2152">
        <v>0</v>
      </c>
    </row>
    <row r="2153" spans="77:87" x14ac:dyDescent="0.25">
      <c r="BY2153" t="s">
        <v>5340</v>
      </c>
      <c r="BZ2153" t="s">
        <v>2957</v>
      </c>
      <c r="CA2153" t="s">
        <v>2958</v>
      </c>
      <c r="CB2153">
        <v>0</v>
      </c>
      <c r="CC2153">
        <v>1.7034707869239302E-2</v>
      </c>
      <c r="CD2153">
        <v>2020</v>
      </c>
      <c r="CE2153">
        <v>0.82093006868739404</v>
      </c>
      <c r="CF2153">
        <v>1.4862544130001128E-2</v>
      </c>
      <c r="CG2153">
        <v>7384.5790185371898</v>
      </c>
      <c r="CH2153">
        <v>6442.9418095674419</v>
      </c>
      <c r="CI2153">
        <v>0</v>
      </c>
    </row>
    <row r="2154" spans="77:87" x14ac:dyDescent="0.25">
      <c r="BY2154" t="s">
        <v>9217</v>
      </c>
      <c r="BZ2154" t="s">
        <v>9217</v>
      </c>
      <c r="CA2154" t="s">
        <v>9218</v>
      </c>
      <c r="CB2154">
        <v>0</v>
      </c>
      <c r="CC2154">
        <v>2.1985083614038999E-5</v>
      </c>
      <c r="CD2154">
        <v>2021</v>
      </c>
      <c r="CE2154">
        <v>0</v>
      </c>
      <c r="CF2154">
        <v>1.9181677662078438E-5</v>
      </c>
      <c r="CG2154">
        <v>0</v>
      </c>
      <c r="CH2154">
        <v>0</v>
      </c>
      <c r="CI2154">
        <v>0</v>
      </c>
    </row>
    <row r="2155" spans="77:87" x14ac:dyDescent="0.25">
      <c r="BY2155" t="s">
        <v>6441</v>
      </c>
      <c r="BZ2155" t="s">
        <v>668</v>
      </c>
      <c r="CA2155" t="s">
        <v>669</v>
      </c>
      <c r="CB2155">
        <v>0</v>
      </c>
      <c r="CC2155">
        <v>0.104729676112926</v>
      </c>
      <c r="CD2155">
        <v>2022</v>
      </c>
      <c r="CE2155">
        <v>0.92024521964594697</v>
      </c>
      <c r="CF2155">
        <v>9.1375176193062402E-2</v>
      </c>
      <c r="CG2155">
        <v>22.629154137881098</v>
      </c>
      <c r="CH2155">
        <v>19.743620177143338</v>
      </c>
      <c r="CI2155">
        <v>0</v>
      </c>
    </row>
    <row r="2156" spans="77:87" x14ac:dyDescent="0.25">
      <c r="BY2156" t="s">
        <v>6264</v>
      </c>
      <c r="BZ2156" t="s">
        <v>9015</v>
      </c>
      <c r="CA2156" t="s">
        <v>9016</v>
      </c>
      <c r="CB2156">
        <v>0</v>
      </c>
      <c r="CC2156">
        <v>4.5902734780268496E-3</v>
      </c>
      <c r="CD2156">
        <v>2023</v>
      </c>
      <c r="CE2156">
        <v>-3.9047888661361698</v>
      </c>
      <c r="CF2156">
        <v>4.004949345749736E-3</v>
      </c>
      <c r="CG2156">
        <v>0</v>
      </c>
      <c r="CH2156">
        <v>0</v>
      </c>
      <c r="CI2156">
        <v>0</v>
      </c>
    </row>
    <row r="2157" spans="77:87" x14ac:dyDescent="0.25">
      <c r="BY2157" t="s">
        <v>7484</v>
      </c>
      <c r="BZ2157" t="s">
        <v>740</v>
      </c>
      <c r="CA2157" t="s">
        <v>741</v>
      </c>
      <c r="CB2157">
        <v>0</v>
      </c>
      <c r="CC2157">
        <v>4.0039931903101501E-5</v>
      </c>
      <c r="CD2157">
        <v>2024</v>
      </c>
      <c r="CE2157">
        <v>3.7664018572838498</v>
      </c>
      <c r="CF2157">
        <v>3.4934280026409431E-5</v>
      </c>
      <c r="CG2157">
        <v>4.0039912844093901E-5</v>
      </c>
      <c r="CH2157">
        <v>3.4934263397692127E-5</v>
      </c>
      <c r="CI2157">
        <v>0</v>
      </c>
    </row>
    <row r="2158" spans="77:87" x14ac:dyDescent="0.25">
      <c r="BY2158" t="s">
        <v>7494</v>
      </c>
      <c r="BZ2158" t="s">
        <v>9219</v>
      </c>
      <c r="CA2158" t="s">
        <v>9220</v>
      </c>
      <c r="CB2158">
        <v>0</v>
      </c>
      <c r="CC2158">
        <v>9.2112061632676108E-3</v>
      </c>
      <c r="CD2158">
        <v>2025</v>
      </c>
      <c r="CE2158">
        <v>-40.436826318026299</v>
      </c>
      <c r="CF2158">
        <v>8.0366484205647085E-3</v>
      </c>
      <c r="CG2158">
        <v>226.74894608694001</v>
      </c>
      <c r="CH2158">
        <v>197.83528097561003</v>
      </c>
      <c r="CI2158">
        <v>0</v>
      </c>
    </row>
    <row r="2159" spans="77:87" x14ac:dyDescent="0.25">
      <c r="BY2159" t="s">
        <v>3985</v>
      </c>
      <c r="BZ2159" t="s">
        <v>6716</v>
      </c>
      <c r="CA2159" t="s">
        <v>6717</v>
      </c>
      <c r="CB2159">
        <v>0</v>
      </c>
      <c r="CC2159">
        <v>4.6758423414367499E-4</v>
      </c>
      <c r="CD2159">
        <v>2026</v>
      </c>
      <c r="CE2159">
        <v>0</v>
      </c>
      <c r="CF2159">
        <v>4.0796069811107862E-4</v>
      </c>
      <c r="CG2159">
        <v>0</v>
      </c>
      <c r="CH2159">
        <v>0</v>
      </c>
      <c r="CI2159">
        <v>0</v>
      </c>
    </row>
    <row r="2160" spans="77:87" x14ac:dyDescent="0.25">
      <c r="BY2160" t="s">
        <v>5141</v>
      </c>
      <c r="BZ2160" t="s">
        <v>5142</v>
      </c>
      <c r="CA2160" t="s">
        <v>5143</v>
      </c>
      <c r="CB2160">
        <v>0</v>
      </c>
      <c r="CC2160">
        <v>2.0821479047350999E-4</v>
      </c>
      <c r="CD2160">
        <v>2027</v>
      </c>
      <c r="CE2160">
        <v>0.21921926610638401</v>
      </c>
      <c r="CF2160">
        <v>1.8166448968107092E-4</v>
      </c>
      <c r="CG2160">
        <v>12.351217019381201</v>
      </c>
      <c r="CH2160">
        <v>10.776263932371831</v>
      </c>
      <c r="CI2160">
        <v>0</v>
      </c>
    </row>
    <row r="2161" spans="77:87" x14ac:dyDescent="0.25">
      <c r="BY2161" t="s">
        <v>5407</v>
      </c>
      <c r="BZ2161" t="s">
        <v>9860</v>
      </c>
      <c r="CA2161" t="s">
        <v>9861</v>
      </c>
      <c r="CB2161">
        <v>0</v>
      </c>
      <c r="CC2161">
        <v>1.0756990287881199E-6</v>
      </c>
      <c r="CD2161">
        <v>2028</v>
      </c>
      <c r="CE2161">
        <v>0</v>
      </c>
      <c r="CF2161">
        <v>9.3853234283123208E-7</v>
      </c>
      <c r="CG2161">
        <v>0</v>
      </c>
      <c r="CH2161">
        <v>0</v>
      </c>
      <c r="CI2161">
        <v>0</v>
      </c>
    </row>
    <row r="2162" spans="77:87" x14ac:dyDescent="0.25">
      <c r="BY2162" t="s">
        <v>7875</v>
      </c>
      <c r="BZ2162" t="s">
        <v>2779</v>
      </c>
      <c r="CA2162" t="s">
        <v>7989</v>
      </c>
      <c r="CB2162">
        <v>0</v>
      </c>
      <c r="CC2162">
        <v>2.0141873528184199E-2</v>
      </c>
      <c r="CD2162">
        <v>2029</v>
      </c>
      <c r="CE2162">
        <v>0.49052984421986701</v>
      </c>
      <c r="CF2162">
        <v>1.7573502667111329E-2</v>
      </c>
      <c r="CG2162">
        <v>2089.7463348163201</v>
      </c>
      <c r="CH2162">
        <v>1823.2744206785528</v>
      </c>
      <c r="CI2162">
        <v>0</v>
      </c>
    </row>
    <row r="2163" spans="77:87" x14ac:dyDescent="0.25">
      <c r="BY2163" t="s">
        <v>6499</v>
      </c>
      <c r="BZ2163" t="s">
        <v>2811</v>
      </c>
      <c r="CA2163" t="s">
        <v>2812</v>
      </c>
      <c r="CB2163">
        <v>0</v>
      </c>
      <c r="CC2163">
        <v>2.5520247680134001E-2</v>
      </c>
      <c r="CD2163">
        <v>2030</v>
      </c>
      <c r="CE2163">
        <v>7.0426813987746701</v>
      </c>
      <c r="CF2163">
        <v>2.2266058817449405E-2</v>
      </c>
      <c r="CG2163">
        <v>371619.06269751902</v>
      </c>
      <c r="CH2163">
        <v>324232.42953670776</v>
      </c>
      <c r="CI2163">
        <v>0</v>
      </c>
    </row>
    <row r="2164" spans="77:87" x14ac:dyDescent="0.25">
      <c r="BY2164" t="s">
        <v>9862</v>
      </c>
      <c r="BZ2164" t="s">
        <v>9863</v>
      </c>
      <c r="CA2164" t="s">
        <v>9864</v>
      </c>
      <c r="CB2164">
        <v>0</v>
      </c>
      <c r="CC2164">
        <v>8.3114575639106208E-3</v>
      </c>
      <c r="CD2164">
        <v>2031</v>
      </c>
      <c r="CE2164">
        <v>0.274930523514409</v>
      </c>
      <c r="CF2164">
        <v>7.2516303641061257E-3</v>
      </c>
      <c r="CG2164">
        <v>124.453189010153</v>
      </c>
      <c r="CH2164">
        <v>108.5836650667124</v>
      </c>
      <c r="CI2164">
        <v>0</v>
      </c>
    </row>
    <row r="2165" spans="77:87" x14ac:dyDescent="0.25">
      <c r="BY2165" t="s">
        <v>7429</v>
      </c>
      <c r="BZ2165" t="s">
        <v>7430</v>
      </c>
      <c r="CA2165" t="s">
        <v>7431</v>
      </c>
      <c r="CB2165">
        <v>0</v>
      </c>
      <c r="CC2165">
        <v>7.07281596464612E-4</v>
      </c>
      <c r="CD2165">
        <v>2032</v>
      </c>
      <c r="CE2165">
        <v>-3.18544627802433</v>
      </c>
      <c r="CF2165">
        <v>6.1709329097302376E-4</v>
      </c>
      <c r="CG2165">
        <v>46207.414137157</v>
      </c>
      <c r="CH2165">
        <v>40315.321930871585</v>
      </c>
      <c r="CI2165">
        <v>0</v>
      </c>
    </row>
    <row r="2166" spans="77:87" x14ac:dyDescent="0.25">
      <c r="BY2166" t="s">
        <v>9865</v>
      </c>
      <c r="BZ2166" t="s">
        <v>9865</v>
      </c>
      <c r="CA2166" t="s">
        <v>9866</v>
      </c>
      <c r="CB2166">
        <v>0</v>
      </c>
      <c r="CC2166">
        <v>5.2100067327394001E-2</v>
      </c>
      <c r="CD2166">
        <v>2033</v>
      </c>
      <c r="CE2166">
        <v>-2.3263294723059298</v>
      </c>
      <c r="CF2166">
        <v>4.5456579342208703E-2</v>
      </c>
      <c r="CG2166">
        <v>5947.9781363982802</v>
      </c>
      <c r="CH2166">
        <v>5189.5276523135926</v>
      </c>
      <c r="CI2166">
        <v>0</v>
      </c>
    </row>
    <row r="2167" spans="77:87" x14ac:dyDescent="0.25">
      <c r="BY2167" t="s">
        <v>7627</v>
      </c>
      <c r="BZ2167" t="s">
        <v>7628</v>
      </c>
      <c r="CA2167" t="s">
        <v>7629</v>
      </c>
      <c r="CB2167">
        <v>0</v>
      </c>
      <c r="CC2167">
        <v>1.2443952667806599E-2</v>
      </c>
      <c r="CD2167">
        <v>2034</v>
      </c>
      <c r="CE2167">
        <v>-25.340294807901699</v>
      </c>
      <c r="CF2167">
        <v>1.0857174487323915E-2</v>
      </c>
      <c r="CG2167">
        <v>1467.8915389587901</v>
      </c>
      <c r="CH2167">
        <v>1280.7148172599996</v>
      </c>
      <c r="CI2167">
        <v>0</v>
      </c>
    </row>
    <row r="2168" spans="77:87" x14ac:dyDescent="0.25">
      <c r="BY2168" t="s">
        <v>8709</v>
      </c>
      <c r="BZ2168" t="s">
        <v>8710</v>
      </c>
      <c r="CA2168" t="s">
        <v>8711</v>
      </c>
      <c r="CB2168">
        <v>0</v>
      </c>
      <c r="CC2168">
        <v>3.52517508947145E-3</v>
      </c>
      <c r="CD2168">
        <v>2035</v>
      </c>
      <c r="CE2168">
        <v>0.84980950299578895</v>
      </c>
      <c r="CF2168">
        <v>3.075665913112589E-3</v>
      </c>
      <c r="CG2168">
        <v>0</v>
      </c>
      <c r="CH2168">
        <v>0</v>
      </c>
      <c r="CI2168">
        <v>0</v>
      </c>
    </row>
    <row r="2169" spans="77:87" x14ac:dyDescent="0.25">
      <c r="BY2169" t="s">
        <v>5528</v>
      </c>
      <c r="BZ2169" t="s">
        <v>5529</v>
      </c>
      <c r="CA2169" t="s">
        <v>5530</v>
      </c>
      <c r="CB2169">
        <v>0</v>
      </c>
      <c r="CC2169">
        <v>6.9993873408333599E-4</v>
      </c>
      <c r="CD2169">
        <v>2036</v>
      </c>
      <c r="CE2169">
        <v>-3.1553107293773502E-2</v>
      </c>
      <c r="CF2169">
        <v>6.1068674634543374E-4</v>
      </c>
      <c r="CG2169">
        <v>0</v>
      </c>
      <c r="CH2169">
        <v>0</v>
      </c>
      <c r="CI2169">
        <v>0</v>
      </c>
    </row>
    <row r="2170" spans="77:87" x14ac:dyDescent="0.25">
      <c r="BY2170" t="s">
        <v>8046</v>
      </c>
      <c r="BZ2170" t="s">
        <v>8047</v>
      </c>
      <c r="CA2170" t="s">
        <v>8048</v>
      </c>
      <c r="CB2170">
        <v>0</v>
      </c>
      <c r="CC2170">
        <v>4.6359323920723702E-4</v>
      </c>
      <c r="CD2170">
        <v>2037</v>
      </c>
      <c r="CE2170">
        <v>-13.1143000195536</v>
      </c>
      <c r="CF2170">
        <v>4.0447861090296558E-4</v>
      </c>
      <c r="CG2170">
        <v>44.639911164874199</v>
      </c>
      <c r="CH2170">
        <v>38.94769753259645</v>
      </c>
      <c r="CI2170">
        <v>0</v>
      </c>
    </row>
    <row r="2171" spans="77:87" x14ac:dyDescent="0.25">
      <c r="BY2171" t="s">
        <v>9343</v>
      </c>
      <c r="BZ2171" t="s">
        <v>9344</v>
      </c>
      <c r="CA2171" t="s">
        <v>9345</v>
      </c>
      <c r="CB2171">
        <v>0</v>
      </c>
      <c r="CC2171">
        <v>8.7412763449228894E-5</v>
      </c>
      <c r="CD2171">
        <v>2038</v>
      </c>
      <c r="CE2171">
        <v>0</v>
      </c>
      <c r="CF2171">
        <v>7.6266412330763952E-5</v>
      </c>
      <c r="CG2171">
        <v>0</v>
      </c>
      <c r="CH2171">
        <v>0</v>
      </c>
      <c r="CI2171">
        <v>0</v>
      </c>
    </row>
    <row r="2172" spans="77:87" x14ac:dyDescent="0.25">
      <c r="BY2172" t="s">
        <v>7787</v>
      </c>
      <c r="BZ2172" t="s">
        <v>856</v>
      </c>
      <c r="CA2172" t="s">
        <v>7788</v>
      </c>
      <c r="CB2172">
        <v>0</v>
      </c>
      <c r="CC2172">
        <v>1.07913810055893E-3</v>
      </c>
      <c r="CD2172">
        <v>2039</v>
      </c>
      <c r="CE2172">
        <v>0</v>
      </c>
      <c r="CF2172">
        <v>9.4153288480425907E-4</v>
      </c>
      <c r="CG2172">
        <v>0</v>
      </c>
      <c r="CH2172">
        <v>0</v>
      </c>
      <c r="CI2172">
        <v>0</v>
      </c>
    </row>
    <row r="2173" spans="77:87" x14ac:dyDescent="0.25">
      <c r="BY2173" t="s">
        <v>4642</v>
      </c>
      <c r="BZ2173" t="s">
        <v>2252</v>
      </c>
      <c r="CA2173" t="s">
        <v>2253</v>
      </c>
      <c r="CB2173">
        <v>0</v>
      </c>
      <c r="CC2173">
        <v>9.0454103152093693E-3</v>
      </c>
      <c r="CD2173">
        <v>2040</v>
      </c>
      <c r="CE2173">
        <v>9.9088463948606496</v>
      </c>
      <c r="CF2173">
        <v>7.8919938642757655E-3</v>
      </c>
      <c r="CG2173">
        <v>2711.8140124997699</v>
      </c>
      <c r="CH2173">
        <v>2366.0197605098756</v>
      </c>
      <c r="CI2173">
        <v>0</v>
      </c>
    </row>
    <row r="2174" spans="77:87" x14ac:dyDescent="0.25">
      <c r="BY2174" t="s">
        <v>7547</v>
      </c>
      <c r="BZ2174" t="s">
        <v>7548</v>
      </c>
      <c r="CA2174" t="s">
        <v>7549</v>
      </c>
      <c r="CB2174">
        <v>0</v>
      </c>
      <c r="CC2174">
        <v>5.1791310125542398E-3</v>
      </c>
      <c r="CD2174">
        <v>2041</v>
      </c>
      <c r="CE2174">
        <v>-1.02681393742838</v>
      </c>
      <c r="CF2174">
        <v>4.5187193006194009E-3</v>
      </c>
      <c r="CG2174">
        <v>94.786439771723593</v>
      </c>
      <c r="CH2174">
        <v>82.699841690672073</v>
      </c>
      <c r="CI2174">
        <v>0</v>
      </c>
    </row>
    <row r="2175" spans="77:87" x14ac:dyDescent="0.25">
      <c r="BY2175" t="s">
        <v>4673</v>
      </c>
      <c r="BZ2175" t="s">
        <v>9867</v>
      </c>
      <c r="CA2175" t="s">
        <v>9868</v>
      </c>
      <c r="CB2175">
        <v>0</v>
      </c>
      <c r="CC2175">
        <v>3446.6967825575998</v>
      </c>
      <c r="CD2175">
        <v>2042</v>
      </c>
      <c r="CE2175">
        <v>0.92102104643926797</v>
      </c>
      <c r="CF2175">
        <v>3007.1946890265517</v>
      </c>
      <c r="CG2175">
        <v>61988.809676765697</v>
      </c>
      <c r="CH2175">
        <v>54084.368599642621</v>
      </c>
      <c r="CI2175">
        <v>0</v>
      </c>
    </row>
    <row r="2176" spans="77:87" x14ac:dyDescent="0.25">
      <c r="BY2176" t="s">
        <v>8104</v>
      </c>
      <c r="BZ2176" t="s">
        <v>8105</v>
      </c>
      <c r="CA2176" t="s">
        <v>8106</v>
      </c>
      <c r="CB2176">
        <v>0</v>
      </c>
      <c r="CC2176">
        <v>5.1528757514714897E-2</v>
      </c>
      <c r="CD2176">
        <v>2043</v>
      </c>
      <c r="CE2176">
        <v>2.4788953928918702</v>
      </c>
      <c r="CF2176">
        <v>4.4958119528983563E-2</v>
      </c>
      <c r="CG2176">
        <v>14956.500400211</v>
      </c>
      <c r="CH2176">
        <v>13049.3372081785</v>
      </c>
      <c r="CI2176">
        <v>0</v>
      </c>
    </row>
    <row r="2177" spans="77:87" x14ac:dyDescent="0.25">
      <c r="BY2177" t="s">
        <v>9384</v>
      </c>
      <c r="BZ2177" t="s">
        <v>3440</v>
      </c>
      <c r="CA2177" t="s">
        <v>3441</v>
      </c>
      <c r="CB2177">
        <v>0</v>
      </c>
      <c r="CC2177">
        <v>1.7379201471768E-2</v>
      </c>
      <c r="CD2177">
        <v>2044</v>
      </c>
      <c r="CE2177">
        <v>-2.1133980753192798</v>
      </c>
      <c r="CF2177">
        <v>1.5163109975296983E-2</v>
      </c>
      <c r="CG2177">
        <v>73.315217009880598</v>
      </c>
      <c r="CH2177">
        <v>63.966500428082718</v>
      </c>
      <c r="CI2177">
        <v>0</v>
      </c>
    </row>
    <row r="2178" spans="77:87" x14ac:dyDescent="0.25">
      <c r="BY2178" t="s">
        <v>7023</v>
      </c>
      <c r="BZ2178" t="s">
        <v>7024</v>
      </c>
      <c r="CA2178" t="s">
        <v>7025</v>
      </c>
      <c r="CB2178">
        <v>0</v>
      </c>
      <c r="CC2178">
        <v>1.25873063825329E-5</v>
      </c>
      <c r="CD2178">
        <v>2045</v>
      </c>
      <c r="CE2178">
        <v>8.5341584679045503</v>
      </c>
      <c r="CF2178">
        <v>1.0982248596470606E-5</v>
      </c>
      <c r="CG2178">
        <v>0</v>
      </c>
      <c r="CH2178">
        <v>0</v>
      </c>
      <c r="CI2178">
        <v>0</v>
      </c>
    </row>
    <row r="2179" spans="77:87" x14ac:dyDescent="0.25">
      <c r="BY2179" t="s">
        <v>9869</v>
      </c>
      <c r="BZ2179" t="s">
        <v>9870</v>
      </c>
      <c r="CA2179" t="s">
        <v>9871</v>
      </c>
      <c r="CB2179">
        <v>0</v>
      </c>
      <c r="CC2179">
        <v>3.0979637879471E-2</v>
      </c>
      <c r="CD2179">
        <v>2046</v>
      </c>
      <c r="CE2179">
        <v>7.1994621869307496</v>
      </c>
      <c r="CF2179">
        <v>2.7029300334908149E-2</v>
      </c>
      <c r="CG2179">
        <v>705534.89584863698</v>
      </c>
      <c r="CH2179">
        <v>615569.31913939421</v>
      </c>
      <c r="CI2179">
        <v>0</v>
      </c>
    </row>
    <row r="2180" spans="77:87" x14ac:dyDescent="0.25">
      <c r="BY2180" t="s">
        <v>8396</v>
      </c>
      <c r="BZ2180" t="s">
        <v>3394</v>
      </c>
      <c r="CA2180" t="s">
        <v>3395</v>
      </c>
      <c r="CB2180">
        <v>0</v>
      </c>
      <c r="CC2180">
        <v>4.50556910647212E-4</v>
      </c>
      <c r="CD2180">
        <v>2047</v>
      </c>
      <c r="CE2180">
        <v>-23.997289089528898</v>
      </c>
      <c r="CF2180">
        <v>3.931045967429436E-4</v>
      </c>
      <c r="CG2180">
        <v>80.134090548189107</v>
      </c>
      <c r="CH2180">
        <v>69.915872126027352</v>
      </c>
      <c r="CI2180">
        <v>0</v>
      </c>
    </row>
    <row r="2181" spans="77:87" x14ac:dyDescent="0.25">
      <c r="BY2181" t="s">
        <v>5706</v>
      </c>
      <c r="BZ2181" t="s">
        <v>1369</v>
      </c>
      <c r="CA2181" t="s">
        <v>1370</v>
      </c>
      <c r="CB2181">
        <v>0</v>
      </c>
      <c r="CC2181">
        <v>1.42635503320287E-3</v>
      </c>
      <c r="CD2181">
        <v>2048</v>
      </c>
      <c r="CE2181">
        <v>1.0069949367981299</v>
      </c>
      <c r="CF2181">
        <v>1.2444747974990399E-3</v>
      </c>
      <c r="CG2181">
        <v>0</v>
      </c>
      <c r="CH2181">
        <v>0</v>
      </c>
      <c r="CI2181">
        <v>0</v>
      </c>
    </row>
    <row r="2182" spans="77:87" x14ac:dyDescent="0.25">
      <c r="BY2182" t="s">
        <v>8494</v>
      </c>
      <c r="BZ2182" t="s">
        <v>2876</v>
      </c>
      <c r="CA2182" t="s">
        <v>2877</v>
      </c>
      <c r="CB2182">
        <v>0</v>
      </c>
      <c r="CC2182">
        <v>2.91200715030685E-5</v>
      </c>
      <c r="CD2182">
        <v>2049</v>
      </c>
      <c r="CE2182">
        <v>-4.9153992569027798</v>
      </c>
      <c r="CF2182">
        <v>2.5406854705426236E-5</v>
      </c>
      <c r="CG2182">
        <v>5.0336938295302902</v>
      </c>
      <c r="CH2182">
        <v>4.3918273945515667</v>
      </c>
      <c r="CI2182">
        <v>0</v>
      </c>
    </row>
    <row r="2183" spans="77:87" x14ac:dyDescent="0.25">
      <c r="BY2183" t="s">
        <v>4564</v>
      </c>
      <c r="BZ2183" t="s">
        <v>1921</v>
      </c>
      <c r="CA2183" t="s">
        <v>1922</v>
      </c>
      <c r="CB2183">
        <v>0</v>
      </c>
      <c r="CC2183">
        <v>2.87443801621151E-3</v>
      </c>
      <c r="CD2183">
        <v>2050</v>
      </c>
      <c r="CE2183">
        <v>-8.1045106680778396</v>
      </c>
      <c r="CF2183">
        <v>2.5079069270123166E-3</v>
      </c>
      <c r="CG2183">
        <v>124.64085392571199</v>
      </c>
      <c r="CH2183">
        <v>108.74740007822881</v>
      </c>
      <c r="CI2183">
        <v>0</v>
      </c>
    </row>
    <row r="2184" spans="77:87" x14ac:dyDescent="0.25">
      <c r="BY2184" t="s">
        <v>7923</v>
      </c>
      <c r="BZ2184" t="s">
        <v>7924</v>
      </c>
      <c r="CA2184" t="s">
        <v>7925</v>
      </c>
      <c r="CB2184">
        <v>0</v>
      </c>
      <c r="CC2184">
        <v>0.17190422743709399</v>
      </c>
      <c r="CD2184">
        <v>2051</v>
      </c>
      <c r="CE2184">
        <v>178.71870446859</v>
      </c>
      <c r="CF2184">
        <v>0.14998403177968045</v>
      </c>
      <c r="CG2184">
        <v>3405.19172372293</v>
      </c>
      <c r="CH2184">
        <v>2970.9821062641258</v>
      </c>
      <c r="CI2184">
        <v>0</v>
      </c>
    </row>
    <row r="2185" spans="77:87" x14ac:dyDescent="0.25">
      <c r="BY2185" t="s">
        <v>7077</v>
      </c>
      <c r="BZ2185" t="s">
        <v>1160</v>
      </c>
      <c r="CA2185" t="s">
        <v>1161</v>
      </c>
      <c r="CB2185">
        <v>0</v>
      </c>
      <c r="CC2185">
        <v>4.88602299332186</v>
      </c>
      <c r="CD2185">
        <v>2052</v>
      </c>
      <c r="CE2185">
        <v>39.120014871590797</v>
      </c>
      <c r="CF2185">
        <v>4.2629866573514184</v>
      </c>
      <c r="CG2185">
        <v>585.72779622875396</v>
      </c>
      <c r="CH2185">
        <v>511.03930202044086</v>
      </c>
      <c r="CI2185">
        <v>0</v>
      </c>
    </row>
    <row r="2186" spans="77:87" x14ac:dyDescent="0.25">
      <c r="BY2186" t="s">
        <v>7807</v>
      </c>
      <c r="BZ2186" t="s">
        <v>7808</v>
      </c>
      <c r="CA2186" t="s">
        <v>7809</v>
      </c>
      <c r="CB2186">
        <v>0</v>
      </c>
      <c r="CC2186">
        <v>4.5221316668891599E-2</v>
      </c>
      <c r="CD2186">
        <v>2053</v>
      </c>
      <c r="CE2186">
        <v>57.868043962853903</v>
      </c>
      <c r="CF2186">
        <v>3.9454965695174572E-2</v>
      </c>
      <c r="CG2186">
        <v>44.3516759637102</v>
      </c>
      <c r="CH2186">
        <v>38.696216354873677</v>
      </c>
      <c r="CI2186">
        <v>0</v>
      </c>
    </row>
    <row r="2187" spans="77:87" x14ac:dyDescent="0.25">
      <c r="BY2187" t="s">
        <v>9872</v>
      </c>
      <c r="BZ2187" t="s">
        <v>9873</v>
      </c>
      <c r="CA2187" t="s">
        <v>9874</v>
      </c>
      <c r="CB2187">
        <v>0</v>
      </c>
      <c r="CC2187">
        <v>1.27169370208014E-2</v>
      </c>
      <c r="CD2187">
        <v>2054</v>
      </c>
      <c r="CE2187">
        <v>0.74058421019682896</v>
      </c>
      <c r="CF2187">
        <v>1.1095349513530936E-2</v>
      </c>
      <c r="CG2187">
        <v>46963.060837253499</v>
      </c>
      <c r="CH2187">
        <v>40974.613097651978</v>
      </c>
      <c r="CI2187">
        <v>0</v>
      </c>
    </row>
    <row r="2188" spans="77:87" x14ac:dyDescent="0.25">
      <c r="BY2188" t="s">
        <v>8645</v>
      </c>
      <c r="BZ2188" t="s">
        <v>9875</v>
      </c>
      <c r="CA2188" t="s">
        <v>9876</v>
      </c>
      <c r="CB2188">
        <v>0</v>
      </c>
      <c r="CC2188">
        <v>4.5707190934715203E-2</v>
      </c>
      <c r="CD2188">
        <v>2055</v>
      </c>
      <c r="CE2188">
        <v>-2.1737233135423999</v>
      </c>
      <c r="CF2188">
        <v>3.9878884189865946E-2</v>
      </c>
      <c r="CG2188">
        <v>68226.959362362002</v>
      </c>
      <c r="CH2188">
        <v>59527.066866229805</v>
      </c>
      <c r="CI2188">
        <v>0</v>
      </c>
    </row>
    <row r="2189" spans="77:87" x14ac:dyDescent="0.25">
      <c r="BY2189" t="s">
        <v>7939</v>
      </c>
      <c r="BZ2189" t="s">
        <v>7940</v>
      </c>
      <c r="CA2189" t="s">
        <v>7941</v>
      </c>
      <c r="CB2189">
        <v>0</v>
      </c>
      <c r="CC2189">
        <v>2.0871376924103799E-4</v>
      </c>
      <c r="CD2189">
        <v>2056</v>
      </c>
      <c r="CE2189">
        <v>0.93290916228300003</v>
      </c>
      <c r="CF2189">
        <v>1.8209984167003637E-4</v>
      </c>
      <c r="CG2189">
        <v>5.6303669959308698</v>
      </c>
      <c r="CH2189">
        <v>4.9124163788117432</v>
      </c>
      <c r="CI2189">
        <v>0</v>
      </c>
    </row>
    <row r="2190" spans="77:87" x14ac:dyDescent="0.25">
      <c r="BY2190" t="s">
        <v>7287</v>
      </c>
      <c r="BZ2190" t="s">
        <v>7288</v>
      </c>
      <c r="CA2190" t="s">
        <v>7289</v>
      </c>
      <c r="CB2190">
        <v>0</v>
      </c>
      <c r="CC2190">
        <v>2.05664161257437E-4</v>
      </c>
      <c r="CD2190">
        <v>2057</v>
      </c>
      <c r="CE2190">
        <v>-40.766201246505901</v>
      </c>
      <c r="CF2190">
        <v>1.7943910139885626E-4</v>
      </c>
      <c r="CG2190">
        <v>0.205664161257437</v>
      </c>
      <c r="CH2190">
        <v>0.17943910139885627</v>
      </c>
      <c r="CI2190">
        <v>0</v>
      </c>
    </row>
    <row r="2191" spans="77:87" x14ac:dyDescent="0.25">
      <c r="BY2191" t="s">
        <v>9877</v>
      </c>
      <c r="BZ2191" t="s">
        <v>9878</v>
      </c>
      <c r="CA2191" t="s">
        <v>9879</v>
      </c>
      <c r="CB2191">
        <v>0</v>
      </c>
      <c r="CC2191">
        <v>1.86670023013318E-4</v>
      </c>
      <c r="CD2191">
        <v>2058</v>
      </c>
      <c r="CE2191">
        <v>-9.6675129072342596</v>
      </c>
      <c r="CF2191">
        <v>1.6286698169879786E-4</v>
      </c>
      <c r="CG2191">
        <v>10.122510215174101</v>
      </c>
      <c r="CH2191">
        <v>8.8317484475963948</v>
      </c>
      <c r="CI2191">
        <v>0</v>
      </c>
    </row>
    <row r="2192" spans="77:87" x14ac:dyDescent="0.25">
      <c r="BY2192" t="s">
        <v>7609</v>
      </c>
      <c r="BZ2192" t="s">
        <v>7610</v>
      </c>
      <c r="CA2192" t="s">
        <v>7611</v>
      </c>
      <c r="CB2192">
        <v>0</v>
      </c>
      <c r="CC2192">
        <v>1.7674349273832501E-4</v>
      </c>
      <c r="CD2192">
        <v>2059</v>
      </c>
      <c r="CE2192">
        <v>0</v>
      </c>
      <c r="CF2192">
        <v>1.5420622300529031E-4</v>
      </c>
      <c r="CG2192">
        <v>0</v>
      </c>
      <c r="CH2192">
        <v>0</v>
      </c>
      <c r="CI2192">
        <v>0</v>
      </c>
    </row>
    <row r="2193" spans="77:87" x14ac:dyDescent="0.25">
      <c r="BY2193" t="s">
        <v>5209</v>
      </c>
      <c r="BZ2193" t="s">
        <v>5210</v>
      </c>
      <c r="CA2193" t="s">
        <v>5211</v>
      </c>
      <c r="CB2193">
        <v>0</v>
      </c>
      <c r="CC2193">
        <v>1.6605326294520501E-3</v>
      </c>
      <c r="CD2193">
        <v>2060</v>
      </c>
      <c r="CE2193">
        <v>54.587627048406802</v>
      </c>
      <c r="CF2193">
        <v>1.4487914717401021E-3</v>
      </c>
      <c r="CG2193">
        <v>4.1385027070260003</v>
      </c>
      <c r="CH2193">
        <v>3.6107856728422885</v>
      </c>
      <c r="CI2193">
        <v>0</v>
      </c>
    </row>
    <row r="2194" spans="77:87" x14ac:dyDescent="0.25">
      <c r="BY2194" t="s">
        <v>8273</v>
      </c>
      <c r="BZ2194" t="s">
        <v>8273</v>
      </c>
      <c r="CA2194" t="s">
        <v>8274</v>
      </c>
      <c r="CB2194">
        <v>0</v>
      </c>
      <c r="CC2194">
        <v>6.75127053190698E-6</v>
      </c>
      <c r="CD2194">
        <v>2061</v>
      </c>
      <c r="CE2194">
        <v>0</v>
      </c>
      <c r="CF2194">
        <v>5.8903890213013966E-6</v>
      </c>
      <c r="CG2194">
        <v>0</v>
      </c>
      <c r="CH2194">
        <v>0</v>
      </c>
      <c r="CI2194">
        <v>0</v>
      </c>
    </row>
    <row r="2195" spans="77:87" x14ac:dyDescent="0.25">
      <c r="BY2195" t="s">
        <v>7984</v>
      </c>
      <c r="BZ2195" t="s">
        <v>7985</v>
      </c>
      <c r="CA2195" t="s">
        <v>7986</v>
      </c>
      <c r="CB2195">
        <v>0</v>
      </c>
      <c r="CC2195">
        <v>9.2383983185317204E-4</v>
      </c>
      <c r="CD2195">
        <v>2062</v>
      </c>
      <c r="CE2195">
        <v>0</v>
      </c>
      <c r="CF2195">
        <v>8.0603731953424705E-4</v>
      </c>
      <c r="CG2195">
        <v>0</v>
      </c>
      <c r="CH2195">
        <v>0</v>
      </c>
      <c r="CI2195">
        <v>0</v>
      </c>
    </row>
    <row r="2196" spans="77:87" x14ac:dyDescent="0.25">
      <c r="BY2196" t="s">
        <v>4947</v>
      </c>
      <c r="BZ2196" t="s">
        <v>7345</v>
      </c>
      <c r="CA2196" t="s">
        <v>7346</v>
      </c>
      <c r="CB2196">
        <v>0</v>
      </c>
      <c r="CC2196">
        <v>191.73846744628199</v>
      </c>
      <c r="CD2196">
        <v>2063</v>
      </c>
      <c r="CE2196">
        <v>0</v>
      </c>
      <c r="CF2196">
        <v>167.28912850833686</v>
      </c>
      <c r="CG2196">
        <v>0</v>
      </c>
      <c r="CH2196">
        <v>0</v>
      </c>
      <c r="CI2196">
        <v>0</v>
      </c>
    </row>
    <row r="2197" spans="77:87" x14ac:dyDescent="0.25">
      <c r="BY2197" t="s">
        <v>7572</v>
      </c>
      <c r="BZ2197" t="s">
        <v>7573</v>
      </c>
      <c r="CA2197" t="s">
        <v>7574</v>
      </c>
      <c r="CB2197">
        <v>0</v>
      </c>
      <c r="CC2197">
        <v>1.6066300109729701E-3</v>
      </c>
      <c r="CD2197">
        <v>2064</v>
      </c>
      <c r="CE2197">
        <v>22.3469724772253</v>
      </c>
      <c r="CF2197">
        <v>1.4017621917537634E-3</v>
      </c>
      <c r="CG2197">
        <v>19085.549918070599</v>
      </c>
      <c r="CH2197">
        <v>16651.875105817751</v>
      </c>
      <c r="CI2197">
        <v>0</v>
      </c>
    </row>
    <row r="2198" spans="77:87" x14ac:dyDescent="0.25">
      <c r="BY2198" t="s">
        <v>6884</v>
      </c>
      <c r="BZ2198" t="s">
        <v>596</v>
      </c>
      <c r="CA2198" t="s">
        <v>597</v>
      </c>
      <c r="CB2198">
        <v>0</v>
      </c>
      <c r="CC2198">
        <v>6.2529801753261603E-4</v>
      </c>
      <c r="CD2198">
        <v>2065</v>
      </c>
      <c r="CE2198">
        <v>0.82383008773404798</v>
      </c>
      <c r="CF2198">
        <v>5.4556376612496229E-4</v>
      </c>
      <c r="CG2198">
        <v>750.08984250962806</v>
      </c>
      <c r="CH2198">
        <v>654.44288633185568</v>
      </c>
      <c r="CI2198">
        <v>0</v>
      </c>
    </row>
    <row r="2199" spans="77:87" x14ac:dyDescent="0.25">
      <c r="BY2199" t="s">
        <v>9880</v>
      </c>
      <c r="BZ2199" t="s">
        <v>9880</v>
      </c>
      <c r="CA2199" t="s">
        <v>9881</v>
      </c>
      <c r="CB2199">
        <v>0</v>
      </c>
      <c r="CC2199">
        <v>6.07108869958273</v>
      </c>
      <c r="CD2199">
        <v>2066</v>
      </c>
      <c r="CE2199">
        <v>0</v>
      </c>
      <c r="CF2199">
        <v>5.2969398951441402</v>
      </c>
      <c r="CG2199">
        <v>0</v>
      </c>
      <c r="CH2199">
        <v>0</v>
      </c>
      <c r="CI2199">
        <v>0</v>
      </c>
    </row>
    <row r="2200" spans="77:87" x14ac:dyDescent="0.25">
      <c r="BY2200" t="s">
        <v>7512</v>
      </c>
      <c r="BZ2200" t="s">
        <v>9882</v>
      </c>
      <c r="CA2200" t="s">
        <v>9883</v>
      </c>
      <c r="CB2200">
        <v>0</v>
      </c>
      <c r="CC2200">
        <v>4.5262392313072698E-2</v>
      </c>
      <c r="CD2200">
        <v>2067</v>
      </c>
      <c r="CE2200">
        <v>96.506565564706193</v>
      </c>
      <c r="CF2200">
        <v>3.9490803619663568E-2</v>
      </c>
      <c r="CG2200">
        <v>274801.47653837502</v>
      </c>
      <c r="CH2200">
        <v>239760.44105906077</v>
      </c>
      <c r="CI2200">
        <v>0</v>
      </c>
    </row>
    <row r="2201" spans="77:87" x14ac:dyDescent="0.25">
      <c r="BY2201" t="s">
        <v>9884</v>
      </c>
      <c r="BZ2201" t="s">
        <v>9885</v>
      </c>
      <c r="CA2201" t="s">
        <v>9886</v>
      </c>
      <c r="CB2201">
        <v>0</v>
      </c>
      <c r="CC2201">
        <v>2.67462536700196E-3</v>
      </c>
      <c r="CD2201">
        <v>2068</v>
      </c>
      <c r="CE2201">
        <v>9.8821928289510605</v>
      </c>
      <c r="CF2201">
        <v>2.3335731879540731E-3</v>
      </c>
      <c r="CG2201">
        <v>0</v>
      </c>
      <c r="CH2201">
        <v>0</v>
      </c>
      <c r="CI2201">
        <v>0</v>
      </c>
    </row>
    <row r="2202" spans="77:87" x14ac:dyDescent="0.25">
      <c r="BY2202" t="s">
        <v>7359</v>
      </c>
      <c r="BZ2202" t="s">
        <v>7360</v>
      </c>
      <c r="CA2202" t="s">
        <v>7361</v>
      </c>
      <c r="CB2202">
        <v>0</v>
      </c>
      <c r="CC2202">
        <v>0.30662432490254798</v>
      </c>
      <c r="CD2202">
        <v>2069</v>
      </c>
      <c r="CE2202">
        <v>-2.3508410626372198</v>
      </c>
      <c r="CF2202">
        <v>0.26752543073692459</v>
      </c>
      <c r="CG2202">
        <v>15362.0045319075</v>
      </c>
      <c r="CH2202">
        <v>13403.133886025853</v>
      </c>
      <c r="CI2202">
        <v>0</v>
      </c>
    </row>
    <row r="2203" spans="77:87" x14ac:dyDescent="0.25">
      <c r="BY2203" t="s">
        <v>8057</v>
      </c>
      <c r="BZ2203" t="s">
        <v>8058</v>
      </c>
      <c r="CA2203" t="s">
        <v>8059</v>
      </c>
      <c r="CB2203">
        <v>0</v>
      </c>
      <c r="CC2203">
        <v>1.34648721023717E-6</v>
      </c>
      <c r="CD2203">
        <v>2070</v>
      </c>
      <c r="CE2203">
        <v>-0.50636038885162205</v>
      </c>
      <c r="CF2203">
        <v>1.1747912401109882E-6</v>
      </c>
      <c r="CG2203">
        <v>0</v>
      </c>
      <c r="CH2203">
        <v>0</v>
      </c>
      <c r="CI2203">
        <v>0</v>
      </c>
    </row>
    <row r="2204" spans="77:87" x14ac:dyDescent="0.25">
      <c r="BY2204" t="s">
        <v>5896</v>
      </c>
      <c r="BZ2204" t="s">
        <v>9887</v>
      </c>
      <c r="CA2204" t="s">
        <v>9888</v>
      </c>
      <c r="CB2204">
        <v>0</v>
      </c>
      <c r="CC2204">
        <v>9.1438814197448107E-2</v>
      </c>
      <c r="CD2204">
        <v>2071</v>
      </c>
      <c r="CE2204">
        <v>2.20168370780114E-2</v>
      </c>
      <c r="CF2204">
        <v>7.9779085243874753E-2</v>
      </c>
      <c r="CG2204">
        <v>1204.51631808461</v>
      </c>
      <c r="CH2204">
        <v>1050.9236243003695</v>
      </c>
      <c r="CI2204">
        <v>0</v>
      </c>
    </row>
    <row r="2205" spans="77:87" x14ac:dyDescent="0.25">
      <c r="BY2205" t="s">
        <v>9889</v>
      </c>
      <c r="BZ2205" t="s">
        <v>9890</v>
      </c>
      <c r="CA2205" t="s">
        <v>9891</v>
      </c>
      <c r="CB2205">
        <v>0</v>
      </c>
      <c r="CC2205">
        <v>6.6927131172565303E-3</v>
      </c>
      <c r="CD2205">
        <v>2072</v>
      </c>
      <c r="CE2205">
        <v>3.0508600522756</v>
      </c>
      <c r="CF2205">
        <v>5.8392984968226843E-3</v>
      </c>
      <c r="CG2205">
        <v>8117.0563228710698</v>
      </c>
      <c r="CH2205">
        <v>7082.0180029164922</v>
      </c>
      <c r="CI2205">
        <v>0</v>
      </c>
    </row>
    <row r="2206" spans="77:87" x14ac:dyDescent="0.25">
      <c r="BY2206" t="s">
        <v>7719</v>
      </c>
      <c r="BZ2206" t="s">
        <v>7720</v>
      </c>
      <c r="CA2206" t="s">
        <v>7721</v>
      </c>
      <c r="CB2206">
        <v>0</v>
      </c>
      <c r="CC2206">
        <v>0.10489902207100101</v>
      </c>
      <c r="CD2206">
        <v>2073</v>
      </c>
      <c r="CE2206">
        <v>1.2961070471254601</v>
      </c>
      <c r="CF2206">
        <v>9.1522928170639423E-2</v>
      </c>
      <c r="CG2206">
        <v>2.0979804414200198</v>
      </c>
      <c r="CH2206">
        <v>1.8304585634127883</v>
      </c>
      <c r="CI2206">
        <v>0</v>
      </c>
    </row>
    <row r="2207" spans="77:87" x14ac:dyDescent="0.25">
      <c r="BY2207" t="s">
        <v>9037</v>
      </c>
      <c r="BZ2207" t="s">
        <v>9038</v>
      </c>
      <c r="CA2207" t="s">
        <v>9039</v>
      </c>
      <c r="CB2207">
        <v>0</v>
      </c>
      <c r="CC2207">
        <v>6.7159002700438098E-5</v>
      </c>
      <c r="CD2207">
        <v>2074</v>
      </c>
      <c r="CE2207">
        <v>-6.4708725590666898</v>
      </c>
      <c r="CF2207">
        <v>5.8595289630094461E-5</v>
      </c>
      <c r="CG2207">
        <v>20.0842853055298</v>
      </c>
      <c r="CH2207">
        <v>17.523257749080482</v>
      </c>
      <c r="CI2207">
        <v>0</v>
      </c>
    </row>
    <row r="2208" spans="77:87" x14ac:dyDescent="0.25">
      <c r="BY2208" t="s">
        <v>7150</v>
      </c>
      <c r="BZ2208" t="s">
        <v>2672</v>
      </c>
      <c r="CA2208" t="s">
        <v>2673</v>
      </c>
      <c r="CB2208">
        <v>0</v>
      </c>
      <c r="CC2208">
        <v>7.4035398269731902E-3</v>
      </c>
      <c r="CD2208">
        <v>2075</v>
      </c>
      <c r="CE2208">
        <v>1.9294944806441701</v>
      </c>
      <c r="CF2208">
        <v>6.459484849476534E-3</v>
      </c>
      <c r="CG2208">
        <v>131.31870617360701</v>
      </c>
      <c r="CH2208">
        <v>114.57373267458574</v>
      </c>
      <c r="CI2208">
        <v>0</v>
      </c>
    </row>
    <row r="2209" spans="77:87" x14ac:dyDescent="0.25">
      <c r="BY2209" t="s">
        <v>8825</v>
      </c>
      <c r="BZ2209" t="s">
        <v>8826</v>
      </c>
      <c r="CA2209" t="s">
        <v>8827</v>
      </c>
      <c r="CB2209">
        <v>0</v>
      </c>
      <c r="CC2209">
        <v>1.4070003154844599E-4</v>
      </c>
      <c r="CD2209">
        <v>2076</v>
      </c>
      <c r="CE2209">
        <v>0.16787563033592801</v>
      </c>
      <c r="CF2209">
        <v>1.227588077255775E-4</v>
      </c>
      <c r="CG2209">
        <v>0</v>
      </c>
      <c r="CH2209">
        <v>0</v>
      </c>
      <c r="CI2209">
        <v>0</v>
      </c>
    </row>
    <row r="2210" spans="77:87" x14ac:dyDescent="0.25">
      <c r="BY2210" t="s">
        <v>9892</v>
      </c>
      <c r="BZ2210" t="s">
        <v>9893</v>
      </c>
      <c r="CA2210" t="s">
        <v>9894</v>
      </c>
      <c r="CB2210">
        <v>0</v>
      </c>
      <c r="CC2210">
        <v>0.108071486685049</v>
      </c>
      <c r="CD2210">
        <v>2077</v>
      </c>
      <c r="CE2210">
        <v>-23.740391774248199</v>
      </c>
      <c r="CF2210">
        <v>9.4290859131891711E-2</v>
      </c>
      <c r="CG2210">
        <v>10576801.537605301</v>
      </c>
      <c r="CH2210">
        <v>9228111.2663391028</v>
      </c>
      <c r="CI2210">
        <v>0</v>
      </c>
    </row>
    <row r="2211" spans="77:87" x14ac:dyDescent="0.25">
      <c r="BY2211" t="s">
        <v>4874</v>
      </c>
      <c r="BZ2211" t="s">
        <v>4875</v>
      </c>
      <c r="CA2211" t="s">
        <v>4876</v>
      </c>
      <c r="CB2211">
        <v>0</v>
      </c>
      <c r="CC2211">
        <v>2.1455547675716599E-2</v>
      </c>
      <c r="CD2211">
        <v>2078</v>
      </c>
      <c r="CE2211">
        <v>33.890531670215502</v>
      </c>
      <c r="CF2211">
        <v>1.8719664969395283E-2</v>
      </c>
      <c r="CG2211">
        <v>238.014265139982</v>
      </c>
      <c r="CH2211">
        <v>207.66411413492244</v>
      </c>
      <c r="CI2211">
        <v>0</v>
      </c>
    </row>
    <row r="2212" spans="77:87" x14ac:dyDescent="0.25">
      <c r="BY2212" t="s">
        <v>8950</v>
      </c>
      <c r="BZ2212" t="s">
        <v>996</v>
      </c>
      <c r="CA2212" t="s">
        <v>997</v>
      </c>
      <c r="CB2212">
        <v>0</v>
      </c>
      <c r="CC2212">
        <v>1.36819234807646E-2</v>
      </c>
      <c r="CD2212">
        <v>2079</v>
      </c>
      <c r="CE2212">
        <v>0</v>
      </c>
      <c r="CF2212">
        <v>1.1937286690038389E-2</v>
      </c>
      <c r="CG2212">
        <v>0</v>
      </c>
      <c r="CH2212">
        <v>0</v>
      </c>
      <c r="CI2212">
        <v>0</v>
      </c>
    </row>
    <row r="2213" spans="77:87" x14ac:dyDescent="0.25">
      <c r="BY2213" t="s">
        <v>7732</v>
      </c>
      <c r="BZ2213" t="s">
        <v>7733</v>
      </c>
      <c r="CA2213" t="s">
        <v>7734</v>
      </c>
      <c r="CB2213">
        <v>0</v>
      </c>
      <c r="CC2213">
        <v>6.1397471565592502E-4</v>
      </c>
      <c r="CD2213">
        <v>2080</v>
      </c>
      <c r="CE2213">
        <v>0</v>
      </c>
      <c r="CF2213">
        <v>5.3568434376377561E-4</v>
      </c>
      <c r="CG2213">
        <v>0</v>
      </c>
      <c r="CH2213">
        <v>0</v>
      </c>
      <c r="CI2213">
        <v>0</v>
      </c>
    </row>
    <row r="2214" spans="77:87" x14ac:dyDescent="0.25">
      <c r="BY2214" t="s">
        <v>6982</v>
      </c>
      <c r="BZ2214" t="s">
        <v>6983</v>
      </c>
      <c r="CA2214" t="s">
        <v>6984</v>
      </c>
      <c r="CB2214">
        <v>0</v>
      </c>
      <c r="CC2214">
        <v>2.4008897453884801E-4</v>
      </c>
      <c r="CD2214">
        <v>2081</v>
      </c>
      <c r="CE2214">
        <v>0</v>
      </c>
      <c r="CF2214">
        <v>2.0947426903950145E-4</v>
      </c>
      <c r="CG2214">
        <v>0</v>
      </c>
      <c r="CH2214">
        <v>0</v>
      </c>
      <c r="CI2214">
        <v>0</v>
      </c>
    </row>
    <row r="2215" spans="77:87" x14ac:dyDescent="0.25">
      <c r="BY2215" t="s">
        <v>2145</v>
      </c>
      <c r="BZ2215" t="s">
        <v>2145</v>
      </c>
      <c r="CA2215" t="s">
        <v>2146</v>
      </c>
      <c r="CB2215">
        <v>0</v>
      </c>
      <c r="CC2215">
        <v>0.175647736275476</v>
      </c>
      <c r="CD2215">
        <v>2082</v>
      </c>
      <c r="CE2215">
        <v>-3.9258793286120199</v>
      </c>
      <c r="CF2215">
        <v>0.15325019083204502</v>
      </c>
      <c r="CG2215">
        <v>805.530793951904</v>
      </c>
      <c r="CH2215">
        <v>702.81434029192121</v>
      </c>
      <c r="CI2215">
        <v>0</v>
      </c>
    </row>
    <row r="2216" spans="77:87" x14ac:dyDescent="0.25">
      <c r="BY2216" t="s">
        <v>6125</v>
      </c>
      <c r="BZ2216" t="s">
        <v>6125</v>
      </c>
      <c r="CA2216" t="s">
        <v>6126</v>
      </c>
      <c r="CB2216">
        <v>0</v>
      </c>
      <c r="CC2216">
        <v>1.27584128305302E-2</v>
      </c>
      <c r="CD2216">
        <v>2083</v>
      </c>
      <c r="CE2216">
        <v>2.10288177734384</v>
      </c>
      <c r="CF2216">
        <v>1.1131536576857977E-2</v>
      </c>
      <c r="CG2216">
        <v>42277.9441522177</v>
      </c>
      <c r="CH2216">
        <v>36886.914381591829</v>
      </c>
      <c r="CI2216">
        <v>0</v>
      </c>
    </row>
    <row r="2217" spans="77:87" x14ac:dyDescent="0.25">
      <c r="BY2217" t="s">
        <v>9895</v>
      </c>
      <c r="BZ2217" t="s">
        <v>9896</v>
      </c>
      <c r="CA2217" t="s">
        <v>9897</v>
      </c>
      <c r="CB2217">
        <v>0</v>
      </c>
      <c r="CC2217">
        <v>5.4055815991380595E-4</v>
      </c>
      <c r="CD2217">
        <v>2084</v>
      </c>
      <c r="CE2217">
        <v>-7.0970984032801301</v>
      </c>
      <c r="CF2217">
        <v>4.7162942671055713E-4</v>
      </c>
      <c r="CG2217">
        <v>66647.934673182303</v>
      </c>
      <c r="CH2217">
        <v>58149.38993126616</v>
      </c>
      <c r="CI2217">
        <v>0</v>
      </c>
    </row>
    <row r="2218" spans="77:87" x14ac:dyDescent="0.25">
      <c r="BY2218" t="s">
        <v>3509</v>
      </c>
      <c r="BZ2218" t="s">
        <v>9898</v>
      </c>
      <c r="CA2218" t="s">
        <v>9899</v>
      </c>
      <c r="CB2218">
        <v>0</v>
      </c>
      <c r="CC2218">
        <v>1.3943501001701201E-7</v>
      </c>
      <c r="CD2218">
        <v>2085</v>
      </c>
      <c r="CE2218">
        <v>30.607556874538499</v>
      </c>
      <c r="CF2218">
        <v>1.2165509414970279E-7</v>
      </c>
      <c r="CG2218">
        <v>24.827452366463</v>
      </c>
      <c r="CH2218">
        <v>21.661604605405849</v>
      </c>
      <c r="CI2218">
        <v>0</v>
      </c>
    </row>
    <row r="2219" spans="77:87" x14ac:dyDescent="0.25">
      <c r="BY2219" t="s">
        <v>9900</v>
      </c>
      <c r="BZ2219" t="s">
        <v>9901</v>
      </c>
      <c r="CA2219" t="s">
        <v>9902</v>
      </c>
      <c r="CB2219">
        <v>0</v>
      </c>
      <c r="CC2219">
        <v>2.3005351206271799E-2</v>
      </c>
      <c r="CD2219">
        <v>2086</v>
      </c>
      <c r="CE2219">
        <v>-1.0886519216000199</v>
      </c>
      <c r="CF2219">
        <v>2.0071846852555267E-2</v>
      </c>
      <c r="CG2219">
        <v>50910.106048240799</v>
      </c>
      <c r="CH2219">
        <v>44418.354785605443</v>
      </c>
      <c r="CI2219">
        <v>0</v>
      </c>
    </row>
    <row r="2220" spans="77:87" x14ac:dyDescent="0.25">
      <c r="BY2220" t="s">
        <v>9903</v>
      </c>
      <c r="BZ2220" t="s">
        <v>9904</v>
      </c>
      <c r="CA2220" t="s">
        <v>9905</v>
      </c>
      <c r="CB2220">
        <v>0</v>
      </c>
      <c r="CC2220">
        <v>8.9031937729178195E-7</v>
      </c>
      <c r="CD2220">
        <v>2087</v>
      </c>
      <c r="CE2220">
        <v>39.493114079210898</v>
      </c>
      <c r="CF2220">
        <v>7.767911922157981E-7</v>
      </c>
      <c r="CG2220">
        <v>19.9624165138097</v>
      </c>
      <c r="CH2220">
        <v>17.41692893446778</v>
      </c>
      <c r="CI2220">
        <v>0</v>
      </c>
    </row>
    <row r="2221" spans="77:87" x14ac:dyDescent="0.25">
      <c r="BY2221" t="s">
        <v>7143</v>
      </c>
      <c r="BZ2221" t="s">
        <v>7144</v>
      </c>
      <c r="CA2221" t="s">
        <v>7145</v>
      </c>
      <c r="CB2221">
        <v>0</v>
      </c>
      <c r="CC2221">
        <v>7.3539685198898395E-4</v>
      </c>
      <c r="CD2221">
        <v>2088</v>
      </c>
      <c r="CE2221">
        <v>4.2709729467191497</v>
      </c>
      <c r="CF2221">
        <v>6.4162345780446092E-4</v>
      </c>
      <c r="CG2221">
        <v>0</v>
      </c>
      <c r="CH2221">
        <v>0</v>
      </c>
      <c r="CI2221">
        <v>0</v>
      </c>
    </row>
    <row r="2222" spans="77:87" x14ac:dyDescent="0.25">
      <c r="BY2222" t="s">
        <v>9182</v>
      </c>
      <c r="BZ2222" t="s">
        <v>9183</v>
      </c>
      <c r="CA2222" t="s">
        <v>9183</v>
      </c>
      <c r="CB2222">
        <v>0</v>
      </c>
      <c r="CC2222">
        <v>0.256253615152568</v>
      </c>
      <c r="CD2222">
        <v>2089</v>
      </c>
      <c r="CE2222">
        <v>206.77493511359901</v>
      </c>
      <c r="CF2222">
        <v>0.22357769167000355</v>
      </c>
      <c r="CG2222">
        <v>861.00958437647705</v>
      </c>
      <c r="CH2222">
        <v>751.21880823429535</v>
      </c>
      <c r="CI2222">
        <v>0</v>
      </c>
    </row>
    <row r="2223" spans="77:87" x14ac:dyDescent="0.25">
      <c r="BY2223" t="s">
        <v>9906</v>
      </c>
      <c r="BZ2223" t="s">
        <v>9907</v>
      </c>
      <c r="CA2223" t="s">
        <v>9908</v>
      </c>
      <c r="CB2223">
        <v>0</v>
      </c>
      <c r="CC2223">
        <v>1.4009458588563299E-2</v>
      </c>
      <c r="CD2223">
        <v>2090</v>
      </c>
      <c r="CE2223">
        <v>-42.697070848831203</v>
      </c>
      <c r="CF2223">
        <v>1.2223056486101246E-2</v>
      </c>
      <c r="CG2223">
        <v>7.1434229343084104</v>
      </c>
      <c r="CH2223">
        <v>6.2325365022630104</v>
      </c>
      <c r="CI2223">
        <v>0</v>
      </c>
    </row>
    <row r="2224" spans="77:87" x14ac:dyDescent="0.25">
      <c r="BY2224" t="s">
        <v>9909</v>
      </c>
      <c r="BZ2224" t="s">
        <v>9909</v>
      </c>
      <c r="CA2224" t="s">
        <v>9910</v>
      </c>
      <c r="CB2224">
        <v>0</v>
      </c>
      <c r="CC2224">
        <v>6.2446982754162897E-2</v>
      </c>
      <c r="CD2224">
        <v>2091</v>
      </c>
      <c r="CE2224">
        <v>-0.81655948250802401</v>
      </c>
      <c r="CF2224">
        <v>5.4484118195248593E-2</v>
      </c>
      <c r="CG2224">
        <v>353098.03786014102</v>
      </c>
      <c r="CH2224">
        <v>308073.09466044314</v>
      </c>
      <c r="CI2224">
        <v>0</v>
      </c>
    </row>
    <row r="2225" spans="77:87" x14ac:dyDescent="0.25">
      <c r="BY2225" t="s">
        <v>3948</v>
      </c>
      <c r="BZ2225" t="s">
        <v>3949</v>
      </c>
      <c r="CA2225" t="s">
        <v>3950</v>
      </c>
      <c r="CB2225">
        <v>0</v>
      </c>
      <c r="CC2225">
        <v>8.8248142134008195E-2</v>
      </c>
      <c r="CD2225">
        <v>2092</v>
      </c>
      <c r="CE2225">
        <v>-71.172353127653693</v>
      </c>
      <c r="CF2225">
        <v>7.6995268537932315E-2</v>
      </c>
      <c r="CG2225">
        <v>0</v>
      </c>
      <c r="CH2225">
        <v>0</v>
      </c>
      <c r="CI2225">
        <v>0</v>
      </c>
    </row>
    <row r="2226" spans="77:87" x14ac:dyDescent="0.25">
      <c r="BY2226" t="s">
        <v>8627</v>
      </c>
      <c r="BZ2226" t="s">
        <v>8628</v>
      </c>
      <c r="CA2226" t="s">
        <v>8629</v>
      </c>
      <c r="CB2226">
        <v>0</v>
      </c>
      <c r="CC2226">
        <v>3.84392529806347E-5</v>
      </c>
      <c r="CD2226">
        <v>2093</v>
      </c>
      <c r="CE2226">
        <v>-0.89960164410342602</v>
      </c>
      <c r="CF2226">
        <v>3.3537710076062064E-5</v>
      </c>
      <c r="CG2226">
        <v>0</v>
      </c>
      <c r="CH2226">
        <v>0</v>
      </c>
      <c r="CI2226">
        <v>0</v>
      </c>
    </row>
    <row r="2227" spans="77:87" x14ac:dyDescent="0.25">
      <c r="BY2227" t="s">
        <v>6343</v>
      </c>
      <c r="BZ2227" t="s">
        <v>9911</v>
      </c>
      <c r="CA2227" t="s">
        <v>9912</v>
      </c>
      <c r="CB2227">
        <v>0</v>
      </c>
      <c r="CC2227">
        <v>7.7524558876408106E-2</v>
      </c>
      <c r="CD2227">
        <v>2094</v>
      </c>
      <c r="CE2227">
        <v>16.5543606525688</v>
      </c>
      <c r="CF2227">
        <v>6.7639092275841833E-2</v>
      </c>
      <c r="CG2227">
        <v>69191.985798157504</v>
      </c>
      <c r="CH2227">
        <v>60369.038921091276</v>
      </c>
      <c r="CI2227">
        <v>0</v>
      </c>
    </row>
    <row r="2228" spans="77:87" x14ac:dyDescent="0.25">
      <c r="BY2228" t="s">
        <v>9913</v>
      </c>
      <c r="BZ2228" t="s">
        <v>9914</v>
      </c>
      <c r="CA2228" t="s">
        <v>9915</v>
      </c>
      <c r="CB2228">
        <v>0</v>
      </c>
      <c r="CC2228">
        <v>5.2135952875669998E-4</v>
      </c>
      <c r="CD2228">
        <v>2095</v>
      </c>
      <c r="CE2228">
        <v>-38.677389736877203</v>
      </c>
      <c r="CF2228">
        <v>4.5487888980681837E-4</v>
      </c>
      <c r="CG2228">
        <v>9.2990239447506493</v>
      </c>
      <c r="CH2228">
        <v>8.1132682054597183</v>
      </c>
      <c r="CI2228">
        <v>0</v>
      </c>
    </row>
    <row r="2229" spans="77:87" x14ac:dyDescent="0.25">
      <c r="BY2229" t="s">
        <v>5176</v>
      </c>
      <c r="BZ2229" t="s">
        <v>5177</v>
      </c>
      <c r="CA2229" t="s">
        <v>5178</v>
      </c>
      <c r="CB2229">
        <v>0</v>
      </c>
      <c r="CC2229">
        <v>6.8693138187268202E-2</v>
      </c>
      <c r="CD2229">
        <v>2096</v>
      </c>
      <c r="CE2229">
        <v>0</v>
      </c>
      <c r="CF2229">
        <v>5.9933801364456911E-2</v>
      </c>
      <c r="CG2229">
        <v>0</v>
      </c>
      <c r="CH2229">
        <v>0</v>
      </c>
      <c r="CI2229">
        <v>0</v>
      </c>
    </row>
    <row r="2230" spans="77:87" x14ac:dyDescent="0.25">
      <c r="BY2230" t="s">
        <v>5299</v>
      </c>
      <c r="BZ2230" t="s">
        <v>3467</v>
      </c>
      <c r="CA2230" t="s">
        <v>3468</v>
      </c>
      <c r="CB2230">
        <v>0</v>
      </c>
      <c r="CC2230">
        <v>3.4759268540632501E-3</v>
      </c>
      <c r="CD2230">
        <v>2097</v>
      </c>
      <c r="CE2230">
        <v>-2.0554493161651402</v>
      </c>
      <c r="CF2230">
        <v>3.0326975171942301E-3</v>
      </c>
      <c r="CG2230">
        <v>25938.2626488729</v>
      </c>
      <c r="CH2230">
        <v>22630.771025464532</v>
      </c>
      <c r="CI2230">
        <v>0</v>
      </c>
    </row>
    <row r="2231" spans="77:87" x14ac:dyDescent="0.25">
      <c r="BY2231" t="s">
        <v>7964</v>
      </c>
      <c r="BZ2231" t="s">
        <v>7965</v>
      </c>
      <c r="CA2231" t="s">
        <v>7966</v>
      </c>
      <c r="CB2231">
        <v>0</v>
      </c>
      <c r="CC2231">
        <v>3.4280704011043503E-5</v>
      </c>
      <c r="CD2231">
        <v>2098</v>
      </c>
      <c r="CE2231">
        <v>-0.55733775729854196</v>
      </c>
      <c r="CF2231">
        <v>2.9909434319779317E-5</v>
      </c>
      <c r="CG2231">
        <v>3.2907744279789299</v>
      </c>
      <c r="CH2231">
        <v>2.8711546175696259</v>
      </c>
      <c r="CI2231">
        <v>0</v>
      </c>
    </row>
    <row r="2232" spans="77:87" x14ac:dyDescent="0.25">
      <c r="BY2232" t="s">
        <v>7846</v>
      </c>
      <c r="BZ2232" t="s">
        <v>3096</v>
      </c>
      <c r="CA2232" t="s">
        <v>3097</v>
      </c>
      <c r="CB2232">
        <v>0</v>
      </c>
      <c r="CC2232">
        <v>2.0634461924714201E-2</v>
      </c>
      <c r="CD2232">
        <v>2099</v>
      </c>
      <c r="CE2232">
        <v>3.1187109400297999</v>
      </c>
      <c r="CF2232">
        <v>1.8003279146846202E-2</v>
      </c>
      <c r="CG2232">
        <v>0</v>
      </c>
      <c r="CH2232">
        <v>0</v>
      </c>
      <c r="CI2232">
        <v>0</v>
      </c>
    </row>
    <row r="2233" spans="77:87" x14ac:dyDescent="0.25">
      <c r="BY2233" t="s">
        <v>6653</v>
      </c>
      <c r="BZ2233" t="s">
        <v>6654</v>
      </c>
      <c r="CA2233" t="s">
        <v>6655</v>
      </c>
      <c r="CB2233">
        <v>0</v>
      </c>
      <c r="CC2233">
        <v>2.06629438414427E-4</v>
      </c>
      <c r="CD2233">
        <v>2100</v>
      </c>
      <c r="CE2233">
        <v>-45.926224929308702</v>
      </c>
      <c r="CF2233">
        <v>1.8028129220444984E-4</v>
      </c>
      <c r="CG2233">
        <v>0.231942836116173</v>
      </c>
      <c r="CH2233">
        <v>0.20236687731165542</v>
      </c>
      <c r="CI2233">
        <v>0</v>
      </c>
    </row>
    <row r="2234" spans="77:87" x14ac:dyDescent="0.25">
      <c r="BY2234" t="s">
        <v>6611</v>
      </c>
      <c r="BZ2234" t="s">
        <v>7647</v>
      </c>
      <c r="CA2234" t="s">
        <v>7648</v>
      </c>
      <c r="CB2234">
        <v>0</v>
      </c>
      <c r="CC2234">
        <v>6.4320342000286999E-3</v>
      </c>
      <c r="CD2234">
        <v>2101</v>
      </c>
      <c r="CE2234">
        <v>0.68679325401394498</v>
      </c>
      <c r="CF2234">
        <v>5.6118597910462427E-3</v>
      </c>
      <c r="CG2234">
        <v>1062.12828450918</v>
      </c>
      <c r="CH2234">
        <v>926.69205843827694</v>
      </c>
      <c r="CI2234">
        <v>0</v>
      </c>
    </row>
    <row r="2235" spans="77:87" x14ac:dyDescent="0.25">
      <c r="BY2235" t="s">
        <v>6372</v>
      </c>
      <c r="BZ2235" t="s">
        <v>9916</v>
      </c>
      <c r="CA2235" t="s">
        <v>9917</v>
      </c>
      <c r="CB2235">
        <v>0</v>
      </c>
      <c r="CC2235">
        <v>4.4711564091566798E-5</v>
      </c>
      <c r="CD2235">
        <v>2102</v>
      </c>
      <c r="CE2235">
        <v>-6.1726827720372901</v>
      </c>
      <c r="CF2235">
        <v>3.9010213707994769E-5</v>
      </c>
      <c r="CG2235">
        <v>2763.96841567509</v>
      </c>
      <c r="CH2235">
        <v>2411.5237471186979</v>
      </c>
      <c r="CI2235">
        <v>0</v>
      </c>
    </row>
    <row r="2236" spans="77:87" x14ac:dyDescent="0.25">
      <c r="BY2236" t="s">
        <v>4754</v>
      </c>
      <c r="BZ2236" t="s">
        <v>4755</v>
      </c>
      <c r="CA2236" t="s">
        <v>4756</v>
      </c>
      <c r="CB2236">
        <v>0</v>
      </c>
      <c r="CC2236">
        <v>1.3212478969806299E-2</v>
      </c>
      <c r="CD2236">
        <v>2103</v>
      </c>
      <c r="CE2236">
        <v>0</v>
      </c>
      <c r="CF2236">
        <v>1.1527702926450424E-2</v>
      </c>
      <c r="CG2236">
        <v>0</v>
      </c>
      <c r="CH2236">
        <v>0</v>
      </c>
      <c r="CI2236">
        <v>0</v>
      </c>
    </row>
    <row r="2237" spans="77:87" x14ac:dyDescent="0.25">
      <c r="BY2237" t="s">
        <v>9358</v>
      </c>
      <c r="BZ2237" t="s">
        <v>9359</v>
      </c>
      <c r="CA2237" t="s">
        <v>9360</v>
      </c>
      <c r="CB2237">
        <v>0</v>
      </c>
      <c r="CC2237">
        <v>1.6577652174778901E-2</v>
      </c>
      <c r="CD2237">
        <v>2104</v>
      </c>
      <c r="CE2237">
        <v>0</v>
      </c>
      <c r="CF2237">
        <v>1.4463769435364152E-2</v>
      </c>
      <c r="CG2237">
        <v>0</v>
      </c>
      <c r="CH2237">
        <v>0</v>
      </c>
      <c r="CI2237">
        <v>0</v>
      </c>
    </row>
    <row r="2238" spans="77:87" x14ac:dyDescent="0.25">
      <c r="BY2238" t="s">
        <v>9089</v>
      </c>
      <c r="BZ2238" t="s">
        <v>9090</v>
      </c>
      <c r="CA2238" t="s">
        <v>9091</v>
      </c>
      <c r="CB2238">
        <v>0</v>
      </c>
      <c r="CC2238">
        <v>6.2689619721365597E-5</v>
      </c>
      <c r="CD2238">
        <v>2105</v>
      </c>
      <c r="CE2238">
        <v>0</v>
      </c>
      <c r="CF2238">
        <v>5.4695815552215412E-5</v>
      </c>
      <c r="CG2238">
        <v>0</v>
      </c>
      <c r="CH2238">
        <v>0</v>
      </c>
      <c r="CI2238">
        <v>0</v>
      </c>
    </row>
    <row r="2239" spans="77:87" x14ac:dyDescent="0.25">
      <c r="BY2239" t="s">
        <v>5866</v>
      </c>
      <c r="BZ2239" t="s">
        <v>5866</v>
      </c>
      <c r="CA2239" t="s">
        <v>3130</v>
      </c>
      <c r="CB2239">
        <v>0</v>
      </c>
      <c r="CC2239">
        <v>5.6375799804124298E-4</v>
      </c>
      <c r="CD2239">
        <v>2106</v>
      </c>
      <c r="CE2239">
        <v>-3.6829609914711998</v>
      </c>
      <c r="CF2239">
        <v>4.9187096067901219E-4</v>
      </c>
      <c r="CG2239">
        <v>139737.92951448</v>
      </c>
      <c r="CH2239">
        <v>121919.38717037065</v>
      </c>
      <c r="CI2239">
        <v>0</v>
      </c>
    </row>
    <row r="2240" spans="77:87" x14ac:dyDescent="0.25">
      <c r="BY2240" t="s">
        <v>8811</v>
      </c>
      <c r="BZ2240" t="s">
        <v>8812</v>
      </c>
      <c r="CA2240" t="s">
        <v>8813</v>
      </c>
      <c r="CB2240">
        <v>0</v>
      </c>
      <c r="CC2240">
        <v>3.6965718038642798E-4</v>
      </c>
      <c r="CD2240">
        <v>2107</v>
      </c>
      <c r="CE2240">
        <v>0</v>
      </c>
      <c r="CF2240">
        <v>3.2252071468663314E-4</v>
      </c>
      <c r="CG2240">
        <v>0.13640290811110301</v>
      </c>
      <c r="CH2240">
        <v>0.11900962768622388</v>
      </c>
      <c r="CI2240">
        <v>0</v>
      </c>
    </row>
    <row r="2241" spans="77:87" x14ac:dyDescent="0.25">
      <c r="BY2241" t="s">
        <v>8867</v>
      </c>
      <c r="BZ2241" t="s">
        <v>2777</v>
      </c>
      <c r="CA2241" t="s">
        <v>2778</v>
      </c>
      <c r="CB2241">
        <v>0</v>
      </c>
      <c r="CC2241">
        <v>0.28681842986511402</v>
      </c>
      <c r="CD2241">
        <v>2108</v>
      </c>
      <c r="CE2241">
        <v>-0.11552422987085199</v>
      </c>
      <c r="CF2241">
        <v>0.25024506459929402</v>
      </c>
      <c r="CG2241">
        <v>0</v>
      </c>
      <c r="CH2241">
        <v>0</v>
      </c>
      <c r="CI2241">
        <v>0</v>
      </c>
    </row>
    <row r="2242" spans="77:87" x14ac:dyDescent="0.25">
      <c r="BY2242" t="s">
        <v>9918</v>
      </c>
      <c r="BZ2242" t="s">
        <v>9919</v>
      </c>
      <c r="CA2242" t="s">
        <v>9920</v>
      </c>
      <c r="CB2242">
        <v>0</v>
      </c>
      <c r="CC2242">
        <v>1.01193925280744</v>
      </c>
      <c r="CD2242">
        <v>2109</v>
      </c>
      <c r="CE2242">
        <v>3.4717167676106202</v>
      </c>
      <c r="CF2242">
        <v>0.88290283092495259</v>
      </c>
      <c r="CG2242">
        <v>0</v>
      </c>
      <c r="CH2242">
        <v>0</v>
      </c>
      <c r="CI2242">
        <v>0</v>
      </c>
    </row>
    <row r="2243" spans="77:87" x14ac:dyDescent="0.25">
      <c r="BY2243" t="s">
        <v>6467</v>
      </c>
      <c r="BZ2243" t="s">
        <v>3516</v>
      </c>
      <c r="CA2243" t="s">
        <v>3517</v>
      </c>
      <c r="CB2243">
        <v>0</v>
      </c>
      <c r="CC2243">
        <v>4.02402684429641E-4</v>
      </c>
      <c r="CD2243">
        <v>2110</v>
      </c>
      <c r="CE2243">
        <v>4.3245078124871004</v>
      </c>
      <c r="CF2243">
        <v>3.5109070852727995E-4</v>
      </c>
      <c r="CG2243">
        <v>10008.861705448</v>
      </c>
      <c r="CH2243">
        <v>8732.5917139395078</v>
      </c>
      <c r="CI2243">
        <v>0</v>
      </c>
    </row>
    <row r="2244" spans="77:87" x14ac:dyDescent="0.25">
      <c r="BY2244" t="s">
        <v>3860</v>
      </c>
      <c r="BZ2244" t="s">
        <v>2573</v>
      </c>
      <c r="CA2244" t="s">
        <v>2574</v>
      </c>
      <c r="CB2244">
        <v>0</v>
      </c>
      <c r="CC2244">
        <v>7.7233888076018503E-3</v>
      </c>
      <c r="CD2244">
        <v>2111</v>
      </c>
      <c r="CE2244">
        <v>3.7433126313693501</v>
      </c>
      <c r="CF2244">
        <v>6.7385486071893114E-3</v>
      </c>
      <c r="CG2244">
        <v>83588.387245089601</v>
      </c>
      <c r="CH2244">
        <v>72929.697633919277</v>
      </c>
      <c r="CI2244">
        <v>0</v>
      </c>
    </row>
    <row r="2245" spans="77:87" x14ac:dyDescent="0.25">
      <c r="BY2245" t="s">
        <v>7073</v>
      </c>
      <c r="BZ2245" t="s">
        <v>484</v>
      </c>
      <c r="CA2245" t="s">
        <v>485</v>
      </c>
      <c r="CB2245">
        <v>0</v>
      </c>
      <c r="CC2245">
        <v>4.9899016917718898E-2</v>
      </c>
      <c r="CD2245">
        <v>2112</v>
      </c>
      <c r="CE2245">
        <v>0.89078178054129498</v>
      </c>
      <c r="CF2245">
        <v>4.3536193674472909E-2</v>
      </c>
      <c r="CG2245">
        <v>0</v>
      </c>
      <c r="CH2245">
        <v>0</v>
      </c>
      <c r="CI2245">
        <v>0</v>
      </c>
    </row>
    <row r="2246" spans="77:87" x14ac:dyDescent="0.25">
      <c r="BY2246" t="s">
        <v>6484</v>
      </c>
      <c r="BZ2246" t="s">
        <v>6485</v>
      </c>
      <c r="CA2246" t="s">
        <v>6486</v>
      </c>
      <c r="CB2246">
        <v>0</v>
      </c>
      <c r="CC2246">
        <v>0.209247500144909</v>
      </c>
      <c r="CD2246">
        <v>2113</v>
      </c>
      <c r="CE2246">
        <v>-0.52327378780491096</v>
      </c>
      <c r="CF2246">
        <v>0.18256551441143118</v>
      </c>
      <c r="CG2246">
        <v>62.084569448097497</v>
      </c>
      <c r="CH2246">
        <v>54.167917659492822</v>
      </c>
      <c r="CI2246">
        <v>0</v>
      </c>
    </row>
    <row r="2247" spans="77:87" x14ac:dyDescent="0.25">
      <c r="BY2247" t="s">
        <v>8593</v>
      </c>
      <c r="BZ2247" t="s">
        <v>3072</v>
      </c>
      <c r="CA2247" t="s">
        <v>3073</v>
      </c>
      <c r="CB2247">
        <v>0</v>
      </c>
      <c r="CC2247">
        <v>2.05156167496069E-4</v>
      </c>
      <c r="CD2247">
        <v>2114</v>
      </c>
      <c r="CE2247">
        <v>-0.40220076421244</v>
      </c>
      <c r="CF2247">
        <v>1.7899588395397535E-4</v>
      </c>
      <c r="CG2247">
        <v>56.388813885634399</v>
      </c>
      <c r="CH2247">
        <v>49.198450671821639</v>
      </c>
      <c r="CI2247">
        <v>0</v>
      </c>
    </row>
    <row r="2248" spans="77:87" x14ac:dyDescent="0.25">
      <c r="BY2248" t="s">
        <v>8714</v>
      </c>
      <c r="BZ2248" t="s">
        <v>8715</v>
      </c>
      <c r="CA2248" t="s">
        <v>8716</v>
      </c>
      <c r="CB2248">
        <v>0</v>
      </c>
      <c r="CC2248">
        <v>1.22544569934585E-2</v>
      </c>
      <c r="CD2248">
        <v>2115</v>
      </c>
      <c r="CE2248">
        <v>0</v>
      </c>
      <c r="CF2248">
        <v>1.0691842164394639E-2</v>
      </c>
      <c r="CG2248">
        <v>0</v>
      </c>
      <c r="CH2248">
        <v>0</v>
      </c>
      <c r="CI2248">
        <v>0</v>
      </c>
    </row>
    <row r="2249" spans="77:87" x14ac:dyDescent="0.25">
      <c r="BY2249" t="s">
        <v>7894</v>
      </c>
      <c r="BZ2249" t="s">
        <v>7895</v>
      </c>
      <c r="CA2249" t="s">
        <v>7895</v>
      </c>
      <c r="CB2249">
        <v>0</v>
      </c>
      <c r="CC2249">
        <v>6.6829301869392897E-3</v>
      </c>
      <c r="CD2249">
        <v>2116</v>
      </c>
      <c r="CE2249">
        <v>0.26488729327750599</v>
      </c>
      <c r="CF2249">
        <v>5.8307630270819158E-3</v>
      </c>
      <c r="CG2249">
        <v>0</v>
      </c>
      <c r="CH2249">
        <v>0</v>
      </c>
      <c r="CI2249">
        <v>0</v>
      </c>
    </row>
    <row r="2250" spans="77:87" x14ac:dyDescent="0.25">
      <c r="BY2250" t="s">
        <v>5116</v>
      </c>
      <c r="BZ2250" t="s">
        <v>8207</v>
      </c>
      <c r="CA2250" t="s">
        <v>8208</v>
      </c>
      <c r="CB2250">
        <v>0</v>
      </c>
      <c r="CC2250">
        <v>3.4211381498566599E-5</v>
      </c>
      <c r="CD2250">
        <v>2117</v>
      </c>
      <c r="CE2250">
        <v>0.94304703110723598</v>
      </c>
      <c r="CF2250">
        <v>2.9848951398158392E-5</v>
      </c>
      <c r="CG2250">
        <v>0</v>
      </c>
      <c r="CH2250">
        <v>0</v>
      </c>
      <c r="CI2250">
        <v>0</v>
      </c>
    </row>
    <row r="2251" spans="77:87" x14ac:dyDescent="0.25">
      <c r="BY2251" t="s">
        <v>8643</v>
      </c>
      <c r="BZ2251" t="s">
        <v>8643</v>
      </c>
      <c r="CA2251" t="s">
        <v>8644</v>
      </c>
      <c r="CB2251">
        <v>0</v>
      </c>
      <c r="CC2251">
        <v>3.2066464391337802E-3</v>
      </c>
      <c r="CD2251">
        <v>2118</v>
      </c>
      <c r="CE2251">
        <v>-6.7430710860090501</v>
      </c>
      <c r="CF2251">
        <v>2.7977541250940765E-3</v>
      </c>
      <c r="CG2251">
        <v>22.4425380749468</v>
      </c>
      <c r="CH2251">
        <v>19.580800274858042</v>
      </c>
      <c r="CI2251">
        <v>0</v>
      </c>
    </row>
    <row r="2252" spans="77:87" x14ac:dyDescent="0.25">
      <c r="BY2252" t="s">
        <v>9921</v>
      </c>
      <c r="BZ2252" t="s">
        <v>9922</v>
      </c>
      <c r="CA2252" t="s">
        <v>9923</v>
      </c>
      <c r="CB2252">
        <v>0</v>
      </c>
      <c r="CC2252">
        <v>1.3031883555102E-2</v>
      </c>
      <c r="CD2252">
        <v>2119</v>
      </c>
      <c r="CE2252">
        <v>0.68454252829260498</v>
      </c>
      <c r="CF2252">
        <v>1.1370135955456729E-2</v>
      </c>
      <c r="CG2252">
        <v>29467.5371597835</v>
      </c>
      <c r="CH2252">
        <v>25710.013626390879</v>
      </c>
      <c r="CI2252">
        <v>0</v>
      </c>
    </row>
    <row r="2253" spans="77:87" x14ac:dyDescent="0.25">
      <c r="BY2253" t="s">
        <v>9924</v>
      </c>
      <c r="BZ2253" t="s">
        <v>9925</v>
      </c>
      <c r="CA2253" t="s">
        <v>9926</v>
      </c>
      <c r="CB2253">
        <v>0</v>
      </c>
      <c r="CC2253">
        <v>3.4770758754327401E-5</v>
      </c>
      <c r="CD2253">
        <v>2120</v>
      </c>
      <c r="CE2253">
        <v>0.91623560265641801</v>
      </c>
      <c r="CF2253">
        <v>3.0337000222528113E-5</v>
      </c>
      <c r="CG2253">
        <v>217669.112409669</v>
      </c>
      <c r="CH2253">
        <v>189913.25320986257</v>
      </c>
      <c r="CI2253">
        <v>0</v>
      </c>
    </row>
    <row r="2254" spans="77:87" x14ac:dyDescent="0.25">
      <c r="BY2254" t="s">
        <v>9927</v>
      </c>
      <c r="BZ2254" t="s">
        <v>9928</v>
      </c>
      <c r="CA2254" t="s">
        <v>9929</v>
      </c>
      <c r="CB2254">
        <v>0</v>
      </c>
      <c r="CC2254">
        <v>6.07927950248591E-5</v>
      </c>
      <c r="CD2254">
        <v>2121</v>
      </c>
      <c r="CE2254">
        <v>-5.3370521688173396</v>
      </c>
      <c r="CF2254">
        <v>5.304086256005924E-5</v>
      </c>
      <c r="CG2254">
        <v>1774.49716274049</v>
      </c>
      <c r="CH2254">
        <v>1548.2239315308</v>
      </c>
      <c r="CI2254">
        <v>0</v>
      </c>
    </row>
    <row r="2255" spans="77:87" x14ac:dyDescent="0.25">
      <c r="BY2255" t="s">
        <v>8736</v>
      </c>
      <c r="BZ2255" t="s">
        <v>8737</v>
      </c>
      <c r="CA2255" t="s">
        <v>8738</v>
      </c>
      <c r="CB2255">
        <v>0</v>
      </c>
      <c r="CC2255">
        <v>7.0567848492459099E-4</v>
      </c>
      <c r="CD2255">
        <v>2122</v>
      </c>
      <c r="CE2255">
        <v>-0.46796933051344303</v>
      </c>
      <c r="CF2255">
        <v>6.1569459859791697E-4</v>
      </c>
      <c r="CG2255">
        <v>43.046387576871702</v>
      </c>
      <c r="CH2255">
        <v>37.557370511394502</v>
      </c>
      <c r="CI2255">
        <v>0</v>
      </c>
    </row>
    <row r="2256" spans="77:87" x14ac:dyDescent="0.25">
      <c r="BY2256" t="s">
        <v>9930</v>
      </c>
      <c r="BZ2256" t="s">
        <v>9931</v>
      </c>
      <c r="CA2256" t="s">
        <v>9932</v>
      </c>
      <c r="CB2256">
        <v>0</v>
      </c>
      <c r="CC2256">
        <v>3.36324810217161E-2</v>
      </c>
      <c r="CD2256">
        <v>2123</v>
      </c>
      <c r="CE2256">
        <v>2.05913780116565</v>
      </c>
      <c r="CF2256">
        <v>2.9343868836713007E-2</v>
      </c>
      <c r="CG2256">
        <v>43057.230183358697</v>
      </c>
      <c r="CH2256">
        <v>37566.830533757915</v>
      </c>
      <c r="CI2256">
        <v>0</v>
      </c>
    </row>
    <row r="2257" spans="77:87" x14ac:dyDescent="0.25">
      <c r="BY2257" t="s">
        <v>7765</v>
      </c>
      <c r="BZ2257" t="s">
        <v>3300</v>
      </c>
      <c r="CA2257" t="s">
        <v>3301</v>
      </c>
      <c r="CB2257">
        <v>0</v>
      </c>
      <c r="CC2257">
        <v>2.6051039149832802E-6</v>
      </c>
      <c r="CD2257">
        <v>2124</v>
      </c>
      <c r="CE2257">
        <v>0.46070702448009698</v>
      </c>
      <c r="CF2257">
        <v>2.2729166943681032E-6</v>
      </c>
      <c r="CG2257">
        <v>7632.4605824103</v>
      </c>
      <c r="CH2257">
        <v>6659.2150037048359</v>
      </c>
      <c r="CI2257">
        <v>0</v>
      </c>
    </row>
    <row r="2258" spans="77:87" x14ac:dyDescent="0.25">
      <c r="BY2258" t="s">
        <v>7678</v>
      </c>
      <c r="BZ2258" t="s">
        <v>7679</v>
      </c>
      <c r="CA2258" t="s">
        <v>7680</v>
      </c>
      <c r="CB2258">
        <v>0</v>
      </c>
      <c r="CC2258">
        <v>2.0862163523919101E-4</v>
      </c>
      <c r="CD2258">
        <v>2125</v>
      </c>
      <c r="CE2258">
        <v>51.683345218992599</v>
      </c>
      <c r="CF2258">
        <v>1.8201945604330089E-4</v>
      </c>
      <c r="CG2258">
        <v>23.782157630506799</v>
      </c>
      <c r="CH2258">
        <v>20.749599582410365</v>
      </c>
      <c r="CI2258">
        <v>0</v>
      </c>
    </row>
    <row r="2259" spans="77:87" x14ac:dyDescent="0.25">
      <c r="BY2259" t="s">
        <v>9933</v>
      </c>
      <c r="BZ2259" t="s">
        <v>9934</v>
      </c>
      <c r="CA2259" t="s">
        <v>9935</v>
      </c>
      <c r="CB2259">
        <v>0</v>
      </c>
      <c r="CC2259">
        <v>0.14097690119866599</v>
      </c>
      <c r="CD2259">
        <v>2126</v>
      </c>
      <c r="CE2259">
        <v>-2.6318369688663301</v>
      </c>
      <c r="CF2259">
        <v>0.12300037261921935</v>
      </c>
      <c r="CG2259">
        <v>8252614.3700568499</v>
      </c>
      <c r="CH2259">
        <v>7200290.5012734244</v>
      </c>
      <c r="CI2259">
        <v>0</v>
      </c>
    </row>
    <row r="2260" spans="77:87" x14ac:dyDescent="0.25">
      <c r="BY2260" t="s">
        <v>9064</v>
      </c>
      <c r="BZ2260" t="s">
        <v>9065</v>
      </c>
      <c r="CA2260" t="s">
        <v>9066</v>
      </c>
      <c r="CB2260">
        <v>0</v>
      </c>
      <c r="CC2260">
        <v>1.0082897841866801E-2</v>
      </c>
      <c r="CD2260">
        <v>2127</v>
      </c>
      <c r="CE2260">
        <v>2.7865985556464601</v>
      </c>
      <c r="CF2260">
        <v>8.7971872064590024E-3</v>
      </c>
      <c r="CG2260">
        <v>67.549531060497898</v>
      </c>
      <c r="CH2260">
        <v>58.936020156849601</v>
      </c>
      <c r="CI2260">
        <v>0</v>
      </c>
    </row>
    <row r="2261" spans="77:87" x14ac:dyDescent="0.25">
      <c r="BY2261" t="s">
        <v>8413</v>
      </c>
      <c r="BZ2261" t="s">
        <v>8414</v>
      </c>
      <c r="CA2261" t="s">
        <v>8415</v>
      </c>
      <c r="CB2261">
        <v>0</v>
      </c>
      <c r="CC2261">
        <v>3.4005326543988197E-2</v>
      </c>
      <c r="CD2261">
        <v>2128</v>
      </c>
      <c r="CE2261">
        <v>16.0593335759133</v>
      </c>
      <c r="CF2261">
        <v>2.96691713350581E-2</v>
      </c>
      <c r="CG2261">
        <v>6.43784357882378</v>
      </c>
      <c r="CH2261">
        <v>5.6169283927136471</v>
      </c>
      <c r="CI2261">
        <v>0</v>
      </c>
    </row>
    <row r="2262" spans="77:87" x14ac:dyDescent="0.25">
      <c r="BY2262" t="s">
        <v>7859</v>
      </c>
      <c r="BZ2262" t="s">
        <v>3404</v>
      </c>
      <c r="CA2262" t="s">
        <v>3405</v>
      </c>
      <c r="CB2262">
        <v>0</v>
      </c>
      <c r="CC2262">
        <v>9.4110301251860604E-4</v>
      </c>
      <c r="CD2262">
        <v>2129</v>
      </c>
      <c r="CE2262">
        <v>-62.146847421468202</v>
      </c>
      <c r="CF2262">
        <v>8.2109920298030893E-4</v>
      </c>
      <c r="CG2262">
        <v>881.99796908952499</v>
      </c>
      <c r="CH2262">
        <v>769.53088005904362</v>
      </c>
      <c r="CI2262">
        <v>0</v>
      </c>
    </row>
    <row r="2263" spans="77:87" x14ac:dyDescent="0.25">
      <c r="BY2263" t="s">
        <v>9936</v>
      </c>
      <c r="BZ2263" t="s">
        <v>9937</v>
      </c>
      <c r="CA2263" t="s">
        <v>9938</v>
      </c>
      <c r="CB2263">
        <v>0</v>
      </c>
      <c r="CC2263">
        <v>4.3907285086468102</v>
      </c>
      <c r="CD2263">
        <v>2130</v>
      </c>
      <c r="CE2263">
        <v>0.83780695996349797</v>
      </c>
      <c r="CF2263">
        <v>3.8308491535952229</v>
      </c>
      <c r="CG2263">
        <v>4417772.4259411497</v>
      </c>
      <c r="CH2263">
        <v>3854444.5928196916</v>
      </c>
      <c r="CI2263">
        <v>0</v>
      </c>
    </row>
    <row r="2264" spans="77:87" x14ac:dyDescent="0.25">
      <c r="BY2264" t="s">
        <v>9105</v>
      </c>
      <c r="BZ2264" t="s">
        <v>9106</v>
      </c>
      <c r="CA2264" t="s">
        <v>9107</v>
      </c>
      <c r="CB2264">
        <v>0</v>
      </c>
      <c r="CC2264">
        <v>3.4592089967754597E-5</v>
      </c>
      <c r="CD2264">
        <v>2131</v>
      </c>
      <c r="CE2264">
        <v>0</v>
      </c>
      <c r="CF2264">
        <v>3.0181114207606352E-5</v>
      </c>
      <c r="CG2264">
        <v>0</v>
      </c>
      <c r="CH2264">
        <v>0</v>
      </c>
      <c r="CI2264">
        <v>0</v>
      </c>
    </row>
    <row r="2265" spans="77:87" x14ac:dyDescent="0.25">
      <c r="BY2265" t="s">
        <v>9341</v>
      </c>
      <c r="BZ2265" t="s">
        <v>9341</v>
      </c>
      <c r="CA2265" t="s">
        <v>9342</v>
      </c>
      <c r="CB2265">
        <v>0</v>
      </c>
      <c r="CC2265">
        <v>0.15862246462318899</v>
      </c>
      <c r="CD2265">
        <v>2132</v>
      </c>
      <c r="CE2265">
        <v>0.91411117933198904</v>
      </c>
      <c r="CF2265">
        <v>0.13839587966922773</v>
      </c>
      <c r="CG2265">
        <v>3.4089915531388898E-3</v>
      </c>
      <c r="CH2265">
        <v>2.974297404231939E-3</v>
      </c>
      <c r="CI2265">
        <v>0</v>
      </c>
    </row>
    <row r="2266" spans="77:87" x14ac:dyDescent="0.25">
      <c r="BY2266" t="s">
        <v>5341</v>
      </c>
      <c r="BZ2266" t="s">
        <v>8676</v>
      </c>
      <c r="CA2266" t="s">
        <v>8677</v>
      </c>
      <c r="CB2266">
        <v>0</v>
      </c>
      <c r="CC2266">
        <v>1.8163629572250199E-7</v>
      </c>
      <c r="CD2266">
        <v>2133</v>
      </c>
      <c r="CE2266">
        <v>1.9727343715714201</v>
      </c>
      <c r="CF2266">
        <v>1.5847512510974294E-7</v>
      </c>
      <c r="CG2266">
        <v>4.1182286726404396</v>
      </c>
      <c r="CH2266">
        <v>3.5930968616773682</v>
      </c>
      <c r="CI2266">
        <v>0</v>
      </c>
    </row>
    <row r="2267" spans="77:87" x14ac:dyDescent="0.25">
      <c r="BY2267" t="s">
        <v>9939</v>
      </c>
      <c r="BZ2267" t="s">
        <v>9940</v>
      </c>
      <c r="CA2267" t="s">
        <v>9941</v>
      </c>
      <c r="CB2267">
        <v>0</v>
      </c>
      <c r="CC2267">
        <v>0.11737393009658501</v>
      </c>
      <c r="CD2267">
        <v>2134</v>
      </c>
      <c r="CE2267">
        <v>-20.458535667244899</v>
      </c>
      <c r="CF2267">
        <v>0.10240711077424912</v>
      </c>
      <c r="CG2267">
        <v>87.557073607520493</v>
      </c>
      <c r="CH2267">
        <v>76.392320923531159</v>
      </c>
      <c r="CI2267">
        <v>0</v>
      </c>
    </row>
    <row r="2268" spans="77:87" x14ac:dyDescent="0.25">
      <c r="BY2268" t="s">
        <v>9942</v>
      </c>
      <c r="BZ2268" t="s">
        <v>9943</v>
      </c>
      <c r="CA2268" t="s">
        <v>9944</v>
      </c>
      <c r="CB2268">
        <v>0</v>
      </c>
      <c r="CC2268">
        <v>3.69643906753923E-3</v>
      </c>
      <c r="CD2268">
        <v>2135</v>
      </c>
      <c r="CE2268">
        <v>1.06435746812395</v>
      </c>
      <c r="CF2268">
        <v>3.2250913362810341E-3</v>
      </c>
      <c r="CG2268">
        <v>425649.71498314798</v>
      </c>
      <c r="CH2268">
        <v>371373.41722678702</v>
      </c>
      <c r="CI2268">
        <v>0</v>
      </c>
    </row>
    <row r="2269" spans="77:87" x14ac:dyDescent="0.25">
      <c r="BY2269" t="s">
        <v>6728</v>
      </c>
      <c r="BZ2269" t="s">
        <v>6729</v>
      </c>
      <c r="CA2269" t="s">
        <v>6730</v>
      </c>
      <c r="CB2269">
        <v>0</v>
      </c>
      <c r="CC2269">
        <v>2.6764636776287001E-3</v>
      </c>
      <c r="CD2269">
        <v>2136</v>
      </c>
      <c r="CE2269">
        <v>-53.485135839910498</v>
      </c>
      <c r="CF2269">
        <v>2.3351770882395553E-3</v>
      </c>
      <c r="CG2269">
        <v>2.0890320392398701E-2</v>
      </c>
      <c r="CH2269">
        <v>1.8226512077882381E-2</v>
      </c>
      <c r="CI2269">
        <v>0</v>
      </c>
    </row>
    <row r="2270" spans="77:87" x14ac:dyDescent="0.25">
      <c r="BY2270" t="s">
        <v>6450</v>
      </c>
      <c r="BZ2270" t="s">
        <v>6966</v>
      </c>
      <c r="CA2270" t="s">
        <v>6967</v>
      </c>
      <c r="CB2270">
        <v>0</v>
      </c>
      <c r="CC2270">
        <v>1.7328852579731E-4</v>
      </c>
      <c r="CD2270">
        <v>2137</v>
      </c>
      <c r="CE2270">
        <v>0</v>
      </c>
      <c r="CF2270">
        <v>1.5119181271879188E-4</v>
      </c>
      <c r="CG2270">
        <v>0</v>
      </c>
      <c r="CH2270">
        <v>0</v>
      </c>
      <c r="CI2270">
        <v>0</v>
      </c>
    </row>
    <row r="2271" spans="77:87" x14ac:dyDescent="0.25">
      <c r="BY2271" t="s">
        <v>5565</v>
      </c>
      <c r="BZ2271" t="s">
        <v>7892</v>
      </c>
      <c r="CA2271" t="s">
        <v>7893</v>
      </c>
      <c r="CB2271">
        <v>0</v>
      </c>
      <c r="CC2271">
        <v>1.3560406290547399E-3</v>
      </c>
      <c r="CD2271">
        <v>2138</v>
      </c>
      <c r="CE2271">
        <v>6.3696798231098999</v>
      </c>
      <c r="CF2271">
        <v>1.1831264642814545E-3</v>
      </c>
      <c r="CG2271">
        <v>3.3691608911800799</v>
      </c>
      <c r="CH2271">
        <v>2.9395457093021444</v>
      </c>
      <c r="CI2271">
        <v>0</v>
      </c>
    </row>
    <row r="2272" spans="77:87" x14ac:dyDescent="0.25">
      <c r="BY2272" t="s">
        <v>9945</v>
      </c>
      <c r="BZ2272" t="s">
        <v>9946</v>
      </c>
      <c r="CA2272" t="s">
        <v>9947</v>
      </c>
      <c r="CB2272">
        <v>0</v>
      </c>
      <c r="CC2272">
        <v>0.58918775854401795</v>
      </c>
      <c r="CD2272">
        <v>2139</v>
      </c>
      <c r="CE2272">
        <v>-3.2438834082397001</v>
      </c>
      <c r="CF2272">
        <v>0.51405807070103626</v>
      </c>
      <c r="CG2272">
        <v>4887346.05078917</v>
      </c>
      <c r="CH2272">
        <v>4264141.0064688418</v>
      </c>
      <c r="CI2272">
        <v>0</v>
      </c>
    </row>
    <row r="2273" spans="77:87" x14ac:dyDescent="0.25">
      <c r="BY2273" t="s">
        <v>6904</v>
      </c>
      <c r="BZ2273" t="s">
        <v>2587</v>
      </c>
      <c r="CA2273" t="s">
        <v>2588</v>
      </c>
      <c r="CB2273">
        <v>0</v>
      </c>
      <c r="CC2273">
        <v>0.60168923850200196</v>
      </c>
      <c r="CD2273">
        <v>2140</v>
      </c>
      <c r="CE2273">
        <v>3.73767099849207</v>
      </c>
      <c r="CF2273">
        <v>0.52496543694365794</v>
      </c>
      <c r="CG2273">
        <v>140549.15950890601</v>
      </c>
      <c r="CH2273">
        <v>122627.17398328743</v>
      </c>
      <c r="CI2273">
        <v>0</v>
      </c>
    </row>
    <row r="2274" spans="77:87" x14ac:dyDescent="0.25">
      <c r="BY2274" t="s">
        <v>5726</v>
      </c>
      <c r="BZ2274" t="s">
        <v>5727</v>
      </c>
      <c r="CA2274" t="s">
        <v>5728</v>
      </c>
      <c r="CB2274">
        <v>0</v>
      </c>
      <c r="CC2274">
        <v>1.67280363452802E-3</v>
      </c>
      <c r="CD2274">
        <v>2141</v>
      </c>
      <c r="CE2274">
        <v>0</v>
      </c>
      <c r="CF2274">
        <v>1.4594977518748147E-3</v>
      </c>
      <c r="CG2274">
        <v>0</v>
      </c>
      <c r="CH2274">
        <v>0</v>
      </c>
      <c r="CI2274">
        <v>0</v>
      </c>
    </row>
    <row r="2275" spans="77:87" x14ac:dyDescent="0.25">
      <c r="BY2275" t="s">
        <v>9948</v>
      </c>
      <c r="BZ2275" t="s">
        <v>9949</v>
      </c>
      <c r="CA2275" t="s">
        <v>9950</v>
      </c>
      <c r="CB2275">
        <v>0</v>
      </c>
      <c r="CC2275">
        <v>1.9458426752839701E-2</v>
      </c>
      <c r="CD2275">
        <v>2142</v>
      </c>
      <c r="CE2275">
        <v>-9.3779906533965001</v>
      </c>
      <c r="CF2275">
        <v>1.6977204923878109E-2</v>
      </c>
      <c r="CG2275">
        <v>10203.107200406301</v>
      </c>
      <c r="CH2275">
        <v>8902.0681888536965</v>
      </c>
      <c r="CI2275">
        <v>0</v>
      </c>
    </row>
    <row r="2276" spans="77:87" x14ac:dyDescent="0.25">
      <c r="BY2276" t="s">
        <v>7580</v>
      </c>
      <c r="BZ2276" t="s">
        <v>7581</v>
      </c>
      <c r="CA2276" t="s">
        <v>7582</v>
      </c>
      <c r="CB2276">
        <v>0</v>
      </c>
      <c r="CC2276">
        <v>3.4770758754327401E-4</v>
      </c>
      <c r="CD2276">
        <v>2143</v>
      </c>
      <c r="CE2276">
        <v>0.91623560265642201</v>
      </c>
      <c r="CF2276">
        <v>3.0337000222528112E-4</v>
      </c>
      <c r="CG2276">
        <v>23.276172895359402</v>
      </c>
      <c r="CH2276">
        <v>20.308134984780551</v>
      </c>
      <c r="CI2276">
        <v>0</v>
      </c>
    </row>
    <row r="2277" spans="77:87" x14ac:dyDescent="0.25">
      <c r="BY2277" t="s">
        <v>6588</v>
      </c>
      <c r="BZ2277" t="s">
        <v>9951</v>
      </c>
      <c r="CA2277" t="s">
        <v>9952</v>
      </c>
      <c r="CB2277">
        <v>0</v>
      </c>
      <c r="CC2277">
        <v>3.4603048288707303E-5</v>
      </c>
      <c r="CD2277">
        <v>2144</v>
      </c>
      <c r="CE2277">
        <v>0.42948439365547197</v>
      </c>
      <c r="CF2277">
        <v>3.0190675189221093E-5</v>
      </c>
      <c r="CG2277">
        <v>0</v>
      </c>
      <c r="CH2277">
        <v>0</v>
      </c>
      <c r="CI2277">
        <v>0</v>
      </c>
    </row>
    <row r="2278" spans="77:87" x14ac:dyDescent="0.25">
      <c r="BY2278" t="s">
        <v>7901</v>
      </c>
      <c r="BZ2278" t="s">
        <v>7902</v>
      </c>
      <c r="CA2278" t="s">
        <v>7903</v>
      </c>
      <c r="CB2278">
        <v>0</v>
      </c>
      <c r="CC2278">
        <v>2.3256993317486499E-3</v>
      </c>
      <c r="CD2278">
        <v>2145</v>
      </c>
      <c r="CE2278">
        <v>0</v>
      </c>
      <c r="CF2278">
        <v>2.0291401071600534E-3</v>
      </c>
      <c r="CG2278">
        <v>0</v>
      </c>
      <c r="CH2278">
        <v>0</v>
      </c>
      <c r="CI2278">
        <v>0</v>
      </c>
    </row>
    <row r="2279" spans="77:87" x14ac:dyDescent="0.25">
      <c r="BY2279" t="s">
        <v>8300</v>
      </c>
      <c r="BZ2279" t="s">
        <v>8301</v>
      </c>
      <c r="CA2279" t="s">
        <v>8302</v>
      </c>
      <c r="CB2279">
        <v>0</v>
      </c>
      <c r="CC2279">
        <v>2.68174419531845E-3</v>
      </c>
      <c r="CD2279">
        <v>2146</v>
      </c>
      <c r="CE2279">
        <v>42.395291920994602</v>
      </c>
      <c r="CF2279">
        <v>2.3397842659966142E-3</v>
      </c>
      <c r="CG2279">
        <v>4103.4386995361901</v>
      </c>
      <c r="CH2279">
        <v>3580.1928172035341</v>
      </c>
      <c r="CI2279">
        <v>0</v>
      </c>
    </row>
    <row r="2280" spans="77:87" x14ac:dyDescent="0.25">
      <c r="BY2280" t="s">
        <v>8089</v>
      </c>
      <c r="BZ2280" t="s">
        <v>8090</v>
      </c>
      <c r="CA2280" t="s">
        <v>8091</v>
      </c>
      <c r="CB2280">
        <v>0</v>
      </c>
      <c r="CC2280">
        <v>2.0498069702832898E-3</v>
      </c>
      <c r="CD2280">
        <v>2147</v>
      </c>
      <c r="CE2280">
        <v>-1.6013851199898901</v>
      </c>
      <c r="CF2280">
        <v>1.7884278842745874E-3</v>
      </c>
      <c r="CG2280">
        <v>3793.80150229727</v>
      </c>
      <c r="CH2280">
        <v>3310.0386975333377</v>
      </c>
      <c r="CI2280">
        <v>0</v>
      </c>
    </row>
    <row r="2281" spans="77:87" x14ac:dyDescent="0.25">
      <c r="BY2281" t="s">
        <v>4623</v>
      </c>
      <c r="BZ2281" t="s">
        <v>3132</v>
      </c>
      <c r="CA2281" t="s">
        <v>4624</v>
      </c>
      <c r="CB2281">
        <v>0</v>
      </c>
      <c r="CC2281">
        <v>0.50653952927785095</v>
      </c>
      <c r="CD2281">
        <v>2148</v>
      </c>
      <c r="CE2281">
        <v>1.13090630793873</v>
      </c>
      <c r="CF2281">
        <v>0.44194864774151527</v>
      </c>
      <c r="CG2281">
        <v>2278.8800578199698</v>
      </c>
      <c r="CH2281">
        <v>1988.2909461271151</v>
      </c>
      <c r="CI2281">
        <v>0</v>
      </c>
    </row>
    <row r="2282" spans="77:87" x14ac:dyDescent="0.25">
      <c r="BY2282" t="s">
        <v>8649</v>
      </c>
      <c r="BZ2282" t="s">
        <v>8650</v>
      </c>
      <c r="CA2282" t="s">
        <v>8651</v>
      </c>
      <c r="CB2282">
        <v>0</v>
      </c>
      <c r="CC2282">
        <v>1.5634452129882102E-2</v>
      </c>
      <c r="CD2282">
        <v>2149</v>
      </c>
      <c r="CE2282">
        <v>-3.62079564882136</v>
      </c>
      <c r="CF2282">
        <v>1.3640840600992321E-2</v>
      </c>
      <c r="CG2282">
        <v>779.34155760698502</v>
      </c>
      <c r="CH2282">
        <v>679.96459823028829</v>
      </c>
      <c r="CI2282">
        <v>0</v>
      </c>
    </row>
    <row r="2283" spans="77:87" x14ac:dyDescent="0.25">
      <c r="BY2283" t="s">
        <v>7643</v>
      </c>
      <c r="BZ2283" t="s">
        <v>2762</v>
      </c>
      <c r="CA2283" t="s">
        <v>2763</v>
      </c>
      <c r="CB2283">
        <v>0</v>
      </c>
      <c r="CC2283">
        <v>3.9187723930946298E-4</v>
      </c>
      <c r="CD2283">
        <v>2150</v>
      </c>
      <c r="CE2283">
        <v>26.439275812416099</v>
      </c>
      <c r="CF2283">
        <v>3.4190740501615626E-4</v>
      </c>
      <c r="CG2283">
        <v>80.7010752467869</v>
      </c>
      <c r="CH2283">
        <v>70.410558337768151</v>
      </c>
      <c r="CI2283">
        <v>0</v>
      </c>
    </row>
    <row r="2284" spans="77:87" x14ac:dyDescent="0.25">
      <c r="BY2284" t="s">
        <v>7278</v>
      </c>
      <c r="BZ2284" t="s">
        <v>7279</v>
      </c>
      <c r="CA2284" t="s">
        <v>7280</v>
      </c>
      <c r="CB2284">
        <v>0</v>
      </c>
      <c r="CC2284">
        <v>4.9758334763325297E-3</v>
      </c>
      <c r="CD2284">
        <v>2151</v>
      </c>
      <c r="CE2284">
        <v>-58.586240953103903</v>
      </c>
      <c r="CF2284">
        <v>4.3413450464314654E-3</v>
      </c>
      <c r="CG2284">
        <v>0</v>
      </c>
      <c r="CH2284">
        <v>0</v>
      </c>
      <c r="CI2284">
        <v>0</v>
      </c>
    </row>
    <row r="2285" spans="77:87" x14ac:dyDescent="0.25">
      <c r="BY2285" t="s">
        <v>5673</v>
      </c>
      <c r="BZ2285" t="s">
        <v>7748</v>
      </c>
      <c r="CA2285" t="s">
        <v>7749</v>
      </c>
      <c r="CB2285">
        <v>0</v>
      </c>
      <c r="CC2285">
        <v>3.4770758754327401E-5</v>
      </c>
      <c r="CD2285">
        <v>2152</v>
      </c>
      <c r="CE2285">
        <v>0.91623560265641801</v>
      </c>
      <c r="CF2285">
        <v>3.0337000222528113E-5</v>
      </c>
      <c r="CG2285">
        <v>1.6163018737233501</v>
      </c>
      <c r="CH2285">
        <v>1.4102007565973915</v>
      </c>
      <c r="CI2285">
        <v>0</v>
      </c>
    </row>
    <row r="2286" spans="77:87" x14ac:dyDescent="0.25">
      <c r="BY2286" t="s">
        <v>9953</v>
      </c>
      <c r="BZ2286" t="s">
        <v>9954</v>
      </c>
      <c r="CA2286" t="s">
        <v>9955</v>
      </c>
      <c r="CB2286">
        <v>0</v>
      </c>
      <c r="CC2286">
        <v>3.5465677990662497E-2</v>
      </c>
      <c r="CD2286">
        <v>2153</v>
      </c>
      <c r="CE2286">
        <v>0.90191885834001395</v>
      </c>
      <c r="CF2286">
        <v>3.0943307527361175E-2</v>
      </c>
      <c r="CG2286">
        <v>5186.0939615745001</v>
      </c>
      <c r="CH2286">
        <v>4524.7943761582919</v>
      </c>
      <c r="CI2286">
        <v>0</v>
      </c>
    </row>
    <row r="2287" spans="77:87" x14ac:dyDescent="0.25">
      <c r="BY2287" t="s">
        <v>8128</v>
      </c>
      <c r="BZ2287" t="s">
        <v>8129</v>
      </c>
      <c r="CA2287" t="s">
        <v>8130</v>
      </c>
      <c r="CB2287">
        <v>0</v>
      </c>
      <c r="CC2287">
        <v>1.00024180858642E-2</v>
      </c>
      <c r="CD2287">
        <v>2154</v>
      </c>
      <c r="CE2287">
        <v>-1.80485677853187E-2</v>
      </c>
      <c r="CF2287">
        <v>8.7269697460633164E-3</v>
      </c>
      <c r="CG2287">
        <v>6.5719887791362401</v>
      </c>
      <c r="CH2287">
        <v>5.7339682019534646</v>
      </c>
      <c r="CI2287">
        <v>0</v>
      </c>
    </row>
    <row r="2288" spans="77:87" x14ac:dyDescent="0.25">
      <c r="BY2288" t="s">
        <v>7032</v>
      </c>
      <c r="BZ2288" t="s">
        <v>2872</v>
      </c>
      <c r="CA2288" t="s">
        <v>2873</v>
      </c>
      <c r="CB2288">
        <v>0</v>
      </c>
      <c r="CC2288">
        <v>8.3261630035351398E-4</v>
      </c>
      <c r="CD2288">
        <v>2155</v>
      </c>
      <c r="CE2288">
        <v>-0.91163861296847004</v>
      </c>
      <c r="CF2288">
        <v>7.2644606543023637E-4</v>
      </c>
      <c r="CG2288">
        <v>340523.547919259</v>
      </c>
      <c r="CH2288">
        <v>297102.02822988277</v>
      </c>
      <c r="CI2288">
        <v>0</v>
      </c>
    </row>
    <row r="2289" spans="77:87" x14ac:dyDescent="0.25">
      <c r="BY2289" t="s">
        <v>7114</v>
      </c>
      <c r="BZ2289" t="s">
        <v>7114</v>
      </c>
      <c r="CA2289" t="s">
        <v>7115</v>
      </c>
      <c r="CB2289">
        <v>0</v>
      </c>
      <c r="CC2289">
        <v>6.6611064244780302E-5</v>
      </c>
      <c r="CD2289">
        <v>2156</v>
      </c>
      <c r="CE2289">
        <v>0</v>
      </c>
      <c r="CF2289">
        <v>5.8117220998671416E-5</v>
      </c>
      <c r="CG2289">
        <v>0</v>
      </c>
      <c r="CH2289">
        <v>0</v>
      </c>
      <c r="CI2289">
        <v>0</v>
      </c>
    </row>
    <row r="2290" spans="77:87" x14ac:dyDescent="0.25">
      <c r="BY2290" t="s">
        <v>7725</v>
      </c>
      <c r="BZ2290" t="s">
        <v>3364</v>
      </c>
      <c r="CA2290" t="s">
        <v>3365</v>
      </c>
      <c r="CB2290">
        <v>0</v>
      </c>
      <c r="CC2290">
        <v>1.2860929360033999E-2</v>
      </c>
      <c r="CD2290">
        <v>2157</v>
      </c>
      <c r="CE2290">
        <v>-35.798723236425701</v>
      </c>
      <c r="CF2290">
        <v>1.1220980813618629E-2</v>
      </c>
      <c r="CG2290">
        <v>226.62232546615601</v>
      </c>
      <c r="CH2290">
        <v>197.72480625666469</v>
      </c>
      <c r="CI2290">
        <v>0</v>
      </c>
    </row>
    <row r="2291" spans="77:87" x14ac:dyDescent="0.25">
      <c r="BY2291" t="s">
        <v>5130</v>
      </c>
      <c r="BZ2291" t="s">
        <v>9079</v>
      </c>
      <c r="CA2291" t="s">
        <v>9080</v>
      </c>
      <c r="CB2291">
        <v>0</v>
      </c>
      <c r="CC2291">
        <v>5.2068583735456904E-4</v>
      </c>
      <c r="CD2291">
        <v>2158</v>
      </c>
      <c r="CE2291">
        <v>2.8197194884392198</v>
      </c>
      <c r="CF2291">
        <v>4.5429110349013877E-4</v>
      </c>
      <c r="CG2291">
        <v>437.91899646615502</v>
      </c>
      <c r="CH2291">
        <v>382.07819355076992</v>
      </c>
      <c r="CI2291">
        <v>0</v>
      </c>
    </row>
    <row r="2292" spans="77:87" x14ac:dyDescent="0.25">
      <c r="BY2292" t="s">
        <v>8348</v>
      </c>
      <c r="BZ2292" t="s">
        <v>8348</v>
      </c>
      <c r="CA2292" t="s">
        <v>8349</v>
      </c>
      <c r="CB2292">
        <v>0</v>
      </c>
      <c r="CC2292">
        <v>2.4264086634770299E-4</v>
      </c>
      <c r="CD2292">
        <v>2159</v>
      </c>
      <c r="CE2292">
        <v>0.61991767164041101</v>
      </c>
      <c r="CF2292">
        <v>2.117007589162421E-4</v>
      </c>
      <c r="CG2292">
        <v>0</v>
      </c>
      <c r="CH2292">
        <v>0</v>
      </c>
      <c r="CI2292">
        <v>0</v>
      </c>
    </row>
    <row r="2293" spans="77:87" x14ac:dyDescent="0.25">
      <c r="BY2293" t="s">
        <v>8706</v>
      </c>
      <c r="BZ2293" t="s">
        <v>8707</v>
      </c>
      <c r="CA2293" t="s">
        <v>8708</v>
      </c>
      <c r="CB2293">
        <v>0</v>
      </c>
      <c r="CC2293">
        <v>0.17335557788028999</v>
      </c>
      <c r="CD2293">
        <v>2160</v>
      </c>
      <c r="CE2293">
        <v>5.3873708764636499</v>
      </c>
      <c r="CF2293">
        <v>0.15125031472246275</v>
      </c>
      <c r="CG2293">
        <v>2894.62666389163</v>
      </c>
      <c r="CH2293">
        <v>2525.5212394721539</v>
      </c>
      <c r="CI2293">
        <v>0</v>
      </c>
    </row>
    <row r="2294" spans="77:87" x14ac:dyDescent="0.25">
      <c r="BY2294" t="s">
        <v>9956</v>
      </c>
      <c r="BZ2294" t="s">
        <v>9957</v>
      </c>
      <c r="CA2294" t="s">
        <v>9957</v>
      </c>
      <c r="CB2294">
        <v>0</v>
      </c>
      <c r="CC2294">
        <v>3.5465992557829303E-5</v>
      </c>
      <c r="CD2294">
        <v>2161</v>
      </c>
      <c r="CE2294">
        <v>0</v>
      </c>
      <c r="CF2294">
        <v>3.094358198281027E-5</v>
      </c>
      <c r="CG2294">
        <v>0</v>
      </c>
      <c r="CH2294">
        <v>0</v>
      </c>
      <c r="CI2294">
        <v>0</v>
      </c>
    </row>
    <row r="2295" spans="77:87" x14ac:dyDescent="0.25">
      <c r="BY2295" t="s">
        <v>9958</v>
      </c>
      <c r="BZ2295" t="s">
        <v>9959</v>
      </c>
      <c r="CA2295" t="s">
        <v>9960</v>
      </c>
      <c r="CB2295">
        <v>0</v>
      </c>
      <c r="CC2295">
        <v>3.6435204247605301E-3</v>
      </c>
      <c r="CD2295">
        <v>2162</v>
      </c>
      <c r="CE2295">
        <v>-42.204524360407298</v>
      </c>
      <c r="CF2295">
        <v>3.1789205613176174E-3</v>
      </c>
      <c r="CG2295">
        <v>40774.779906053998</v>
      </c>
      <c r="CH2295">
        <v>35575.424621113445</v>
      </c>
      <c r="CI2295">
        <v>0</v>
      </c>
    </row>
    <row r="2296" spans="77:87" x14ac:dyDescent="0.25">
      <c r="BY2296" t="s">
        <v>7311</v>
      </c>
      <c r="BZ2296" t="s">
        <v>7312</v>
      </c>
      <c r="CA2296" t="s">
        <v>7313</v>
      </c>
      <c r="CB2296">
        <v>0</v>
      </c>
      <c r="CC2296">
        <v>2.0707450580664602E-3</v>
      </c>
      <c r="CD2296">
        <v>2163</v>
      </c>
      <c r="CE2296">
        <v>7.0834437064787998</v>
      </c>
      <c r="CF2296">
        <v>1.8066960727321744E-3</v>
      </c>
      <c r="CG2296">
        <v>1671.50541087125</v>
      </c>
      <c r="CH2296">
        <v>1458.3650699094142</v>
      </c>
      <c r="CI2296">
        <v>0</v>
      </c>
    </row>
    <row r="2297" spans="77:87" x14ac:dyDescent="0.25">
      <c r="BY2297" t="s">
        <v>5902</v>
      </c>
      <c r="BZ2297" t="s">
        <v>5903</v>
      </c>
      <c r="CA2297" t="s">
        <v>5904</v>
      </c>
      <c r="CB2297">
        <v>0</v>
      </c>
      <c r="CC2297">
        <v>6.74367304952668E-3</v>
      </c>
      <c r="CD2297">
        <v>2164</v>
      </c>
      <c r="CE2297">
        <v>0</v>
      </c>
      <c r="CF2297">
        <v>5.8837603242893376E-3</v>
      </c>
      <c r="CG2297">
        <v>0</v>
      </c>
      <c r="CH2297">
        <v>0</v>
      </c>
      <c r="CI2297">
        <v>0</v>
      </c>
    </row>
    <row r="2298" spans="77:87" x14ac:dyDescent="0.25">
      <c r="BY2298" t="s">
        <v>7793</v>
      </c>
      <c r="BZ2298" t="s">
        <v>7794</v>
      </c>
      <c r="CA2298" t="s">
        <v>7795</v>
      </c>
      <c r="CB2298">
        <v>0</v>
      </c>
      <c r="CC2298">
        <v>7.5892849109777895E-4</v>
      </c>
      <c r="CD2298">
        <v>2165</v>
      </c>
      <c r="CE2298">
        <v>-20.980551285723799</v>
      </c>
      <c r="CF2298">
        <v>6.6215448348393711E-4</v>
      </c>
      <c r="CG2298">
        <v>72.098206654289001</v>
      </c>
      <c r="CH2298">
        <v>62.904675930974022</v>
      </c>
      <c r="CI2298">
        <v>0</v>
      </c>
    </row>
    <row r="2299" spans="77:87" x14ac:dyDescent="0.25">
      <c r="BY2299" t="s">
        <v>9961</v>
      </c>
      <c r="BZ2299" t="s">
        <v>9962</v>
      </c>
      <c r="CA2299" t="s">
        <v>9963</v>
      </c>
      <c r="CB2299">
        <v>0</v>
      </c>
      <c r="CC2299">
        <v>4.8130227518889002E-3</v>
      </c>
      <c r="CD2299">
        <v>2166</v>
      </c>
      <c r="CE2299">
        <v>-23.073667970706399</v>
      </c>
      <c r="CF2299">
        <v>4.1992949687045412E-3</v>
      </c>
      <c r="CG2299">
        <v>106.16765744844901</v>
      </c>
      <c r="CH2299">
        <v>92.629794776567522</v>
      </c>
      <c r="CI2299">
        <v>0</v>
      </c>
    </row>
    <row r="2300" spans="77:87" x14ac:dyDescent="0.25">
      <c r="BY2300" t="s">
        <v>7796</v>
      </c>
      <c r="BZ2300" t="s">
        <v>7797</v>
      </c>
      <c r="CA2300" t="s">
        <v>7798</v>
      </c>
      <c r="CB2300">
        <v>0</v>
      </c>
      <c r="CC2300">
        <v>3.6877444701223201</v>
      </c>
      <c r="CD2300">
        <v>2167</v>
      </c>
      <c r="CE2300">
        <v>1.95054954071578</v>
      </c>
      <c r="CF2300">
        <v>3.2175054217591441</v>
      </c>
      <c r="CG2300">
        <v>185.493546847153</v>
      </c>
      <c r="CH2300">
        <v>161.84052271448522</v>
      </c>
      <c r="CI2300">
        <v>0</v>
      </c>
    </row>
    <row r="2301" spans="77:87" x14ac:dyDescent="0.25">
      <c r="BY2301" t="s">
        <v>7851</v>
      </c>
      <c r="BZ2301" t="s">
        <v>7852</v>
      </c>
      <c r="CA2301" t="s">
        <v>7853</v>
      </c>
      <c r="CB2301">
        <v>0</v>
      </c>
      <c r="CC2301">
        <v>1.3918415318412699E-4</v>
      </c>
      <c r="CD2301">
        <v>2168</v>
      </c>
      <c r="CE2301">
        <v>-1.7748036714676501E-3</v>
      </c>
      <c r="CF2301">
        <v>1.2143622507500629E-4</v>
      </c>
      <c r="CG2301">
        <v>0.37050821577614601</v>
      </c>
      <c r="CH2301">
        <v>0.32326323114966671</v>
      </c>
      <c r="CI2301">
        <v>0</v>
      </c>
    </row>
    <row r="2302" spans="77:87" x14ac:dyDescent="0.25">
      <c r="BY2302" t="s">
        <v>4992</v>
      </c>
      <c r="BZ2302" t="s">
        <v>4993</v>
      </c>
      <c r="CA2302" t="s">
        <v>4994</v>
      </c>
      <c r="CB2302">
        <v>0</v>
      </c>
      <c r="CC2302">
        <v>1.3555777147979101E-3</v>
      </c>
      <c r="CD2302">
        <v>2169</v>
      </c>
      <c r="CE2302">
        <v>19.4515559655133</v>
      </c>
      <c r="CF2302">
        <v>1.1827225780731698E-3</v>
      </c>
      <c r="CG2302">
        <v>893.67767764002701</v>
      </c>
      <c r="CH2302">
        <v>779.72126225343698</v>
      </c>
      <c r="CI2302">
        <v>0</v>
      </c>
    </row>
    <row r="2303" spans="77:87" x14ac:dyDescent="0.25">
      <c r="BY2303" t="s">
        <v>5752</v>
      </c>
      <c r="BZ2303" t="s">
        <v>5753</v>
      </c>
      <c r="CA2303" t="s">
        <v>5754</v>
      </c>
      <c r="CB2303">
        <v>0</v>
      </c>
      <c r="CC2303">
        <v>5.3048388434357905E-4</v>
      </c>
      <c r="CD2303">
        <v>2170</v>
      </c>
      <c r="CE2303">
        <v>-0.99777292190260902</v>
      </c>
      <c r="CF2303">
        <v>4.6283976231539212E-4</v>
      </c>
      <c r="CG2303">
        <v>1.05768893320594</v>
      </c>
      <c r="CH2303">
        <v>0.92281878657711824</v>
      </c>
      <c r="CI2303">
        <v>0</v>
      </c>
    </row>
    <row r="2304" spans="77:87" x14ac:dyDescent="0.25">
      <c r="BY2304" t="s">
        <v>6588</v>
      </c>
      <c r="BZ2304" t="s">
        <v>6589</v>
      </c>
      <c r="CA2304" t="s">
        <v>6590</v>
      </c>
      <c r="CB2304">
        <v>0</v>
      </c>
      <c r="CC2304">
        <v>5.5613444709657798E-4</v>
      </c>
      <c r="CD2304">
        <v>2171</v>
      </c>
      <c r="CE2304">
        <v>62.7321481726554</v>
      </c>
      <c r="CF2304">
        <v>4.8521951920950515E-4</v>
      </c>
      <c r="CG2304">
        <v>13.091821985488799</v>
      </c>
      <c r="CH2304">
        <v>11.422431396831186</v>
      </c>
      <c r="CI2304">
        <v>0</v>
      </c>
    </row>
    <row r="2305" spans="77:87" x14ac:dyDescent="0.25">
      <c r="BY2305" t="s">
        <v>5022</v>
      </c>
      <c r="BZ2305" t="s">
        <v>899</v>
      </c>
      <c r="CA2305" t="s">
        <v>900</v>
      </c>
      <c r="CB2305">
        <v>0</v>
      </c>
      <c r="CC2305">
        <v>5.2661963269727899E-4</v>
      </c>
      <c r="CD2305">
        <v>2172</v>
      </c>
      <c r="CE2305">
        <v>-6.0883031459791201</v>
      </c>
      <c r="CF2305">
        <v>4.5946825685351837E-4</v>
      </c>
      <c r="CG2305">
        <v>0.34358566254755901</v>
      </c>
      <c r="CH2305">
        <v>0.29977368037346974</v>
      </c>
      <c r="CI2305">
        <v>0</v>
      </c>
    </row>
    <row r="2306" spans="77:87" x14ac:dyDescent="0.25">
      <c r="BY2306" t="s">
        <v>3450</v>
      </c>
      <c r="BZ2306" t="s">
        <v>3450</v>
      </c>
      <c r="CA2306" t="s">
        <v>3449</v>
      </c>
      <c r="CB2306">
        <v>0</v>
      </c>
      <c r="CC2306">
        <v>4.0092186438094098E-2</v>
      </c>
      <c r="CD2306">
        <v>2173</v>
      </c>
      <c r="CE2306">
        <v>2.4027830276868598</v>
      </c>
      <c r="CF2306">
        <v>3.4979871376626982E-2</v>
      </c>
      <c r="CG2306">
        <v>38515.085905284497</v>
      </c>
      <c r="CH2306">
        <v>33603.873241158064</v>
      </c>
      <c r="CI2306">
        <v>0</v>
      </c>
    </row>
    <row r="2307" spans="77:87" x14ac:dyDescent="0.25">
      <c r="BY2307" t="s">
        <v>7879</v>
      </c>
      <c r="BZ2307" t="s">
        <v>2489</v>
      </c>
      <c r="CA2307" t="s">
        <v>2490</v>
      </c>
      <c r="CB2307">
        <v>0</v>
      </c>
      <c r="CC2307">
        <v>3.88351795869896E-2</v>
      </c>
      <c r="CD2307">
        <v>2174</v>
      </c>
      <c r="CE2307">
        <v>0</v>
      </c>
      <c r="CF2307">
        <v>3.3883150497134223E-2</v>
      </c>
      <c r="CG2307">
        <v>0</v>
      </c>
      <c r="CH2307">
        <v>0</v>
      </c>
      <c r="CI2307">
        <v>0</v>
      </c>
    </row>
    <row r="2308" spans="77:87" x14ac:dyDescent="0.25">
      <c r="BY2308" t="s">
        <v>9964</v>
      </c>
      <c r="BZ2308" t="s">
        <v>4983</v>
      </c>
      <c r="CA2308" t="s">
        <v>9965</v>
      </c>
      <c r="CB2308">
        <v>0</v>
      </c>
      <c r="CC2308">
        <v>7.5713389819754104E-2</v>
      </c>
      <c r="CD2308">
        <v>2175</v>
      </c>
      <c r="CE2308">
        <v>3.17308042069447</v>
      </c>
      <c r="CF2308">
        <v>6.6058872630278015E-2</v>
      </c>
      <c r="CG2308">
        <v>7728.0806122025797</v>
      </c>
      <c r="CH2308">
        <v>6742.6421410181829</v>
      </c>
      <c r="CI2308">
        <v>0</v>
      </c>
    </row>
    <row r="2309" spans="77:87" x14ac:dyDescent="0.25">
      <c r="BY2309" t="s">
        <v>6798</v>
      </c>
      <c r="BZ2309" t="s">
        <v>6798</v>
      </c>
      <c r="CA2309" t="s">
        <v>9966</v>
      </c>
      <c r="CB2309">
        <v>0</v>
      </c>
      <c r="CC2309">
        <v>3.4410818914100699E-5</v>
      </c>
      <c r="CD2309">
        <v>2176</v>
      </c>
      <c r="CE2309">
        <v>5.0809311423577004</v>
      </c>
      <c r="CF2309">
        <v>3.0022957751088078E-5</v>
      </c>
      <c r="CG2309">
        <v>18966.029402161501</v>
      </c>
      <c r="CH2309">
        <v>16547.595128974288</v>
      </c>
      <c r="CI2309">
        <v>0</v>
      </c>
    </row>
    <row r="2310" spans="77:87" x14ac:dyDescent="0.25">
      <c r="BY2310" t="s">
        <v>9967</v>
      </c>
      <c r="BZ2310" t="s">
        <v>9968</v>
      </c>
      <c r="CA2310" t="s">
        <v>9969</v>
      </c>
      <c r="CB2310">
        <v>0</v>
      </c>
      <c r="CC2310">
        <v>2.7862334476800202E-7</v>
      </c>
      <c r="CD2310">
        <v>2177</v>
      </c>
      <c r="CE2310">
        <v>-3.2880829170984698</v>
      </c>
      <c r="CF2310">
        <v>2.4309496758325514E-7</v>
      </c>
      <c r="CG2310">
        <v>24.6754273968726</v>
      </c>
      <c r="CH2310">
        <v>21.528964947787799</v>
      </c>
      <c r="CI2310">
        <v>0</v>
      </c>
    </row>
    <row r="2311" spans="77:87" x14ac:dyDescent="0.25">
      <c r="BY2311" t="s">
        <v>3483</v>
      </c>
      <c r="BZ2311" t="s">
        <v>3483</v>
      </c>
      <c r="CA2311" t="s">
        <v>3482</v>
      </c>
      <c r="CB2311">
        <v>0</v>
      </c>
      <c r="CC2311">
        <v>1.07617990372636</v>
      </c>
      <c r="CD2311">
        <v>2178</v>
      </c>
      <c r="CE2311">
        <v>-0.24763644088529399</v>
      </c>
      <c r="CF2311">
        <v>0.93895189948259739</v>
      </c>
      <c r="CG2311">
        <v>431415.02267924201</v>
      </c>
      <c r="CH2311">
        <v>376403.56747732131</v>
      </c>
      <c r="CI2311">
        <v>0</v>
      </c>
    </row>
    <row r="2312" spans="77:87" x14ac:dyDescent="0.25">
      <c r="BY2312" t="s">
        <v>5227</v>
      </c>
      <c r="BZ2312" t="s">
        <v>9970</v>
      </c>
      <c r="CA2312" t="s">
        <v>9971</v>
      </c>
      <c r="CB2312">
        <v>0</v>
      </c>
      <c r="CC2312">
        <v>7.7978501818248402E-3</v>
      </c>
      <c r="CD2312">
        <v>2179</v>
      </c>
      <c r="CE2312">
        <v>0.96771474762581</v>
      </c>
      <c r="CF2312">
        <v>6.803515113739631E-3</v>
      </c>
      <c r="CG2312">
        <v>155.95700363649701</v>
      </c>
      <c r="CH2312">
        <v>136.07030227479279</v>
      </c>
      <c r="CI2312">
        <v>0</v>
      </c>
    </row>
    <row r="2313" spans="77:87" x14ac:dyDescent="0.25">
      <c r="BY2313" t="s">
        <v>7388</v>
      </c>
      <c r="BZ2313" t="s">
        <v>7389</v>
      </c>
      <c r="CA2313" t="s">
        <v>7390</v>
      </c>
      <c r="CB2313">
        <v>0</v>
      </c>
      <c r="CC2313">
        <v>2.4104605386834999E-2</v>
      </c>
      <c r="CD2313">
        <v>2180</v>
      </c>
      <c r="CE2313">
        <v>66.631495117742205</v>
      </c>
      <c r="CF2313">
        <v>2.103093073553813E-2</v>
      </c>
      <c r="CG2313">
        <v>357.15152623153301</v>
      </c>
      <c r="CH2313">
        <v>311.60970651564548</v>
      </c>
      <c r="CI2313">
        <v>0</v>
      </c>
    </row>
    <row r="2314" spans="77:87" x14ac:dyDescent="0.25">
      <c r="BY2314" t="s">
        <v>9972</v>
      </c>
      <c r="BZ2314" t="s">
        <v>9973</v>
      </c>
      <c r="CA2314" t="s">
        <v>9974</v>
      </c>
      <c r="CB2314">
        <v>0</v>
      </c>
      <c r="CC2314">
        <v>3.5487700079114101E-2</v>
      </c>
      <c r="CD2314">
        <v>2181</v>
      </c>
      <c r="CE2314">
        <v>-0.38422655690090401</v>
      </c>
      <c r="CF2314">
        <v>3.0962521491225962E-2</v>
      </c>
      <c r="CG2314">
        <v>383818.66437182197</v>
      </c>
      <c r="CH2314">
        <v>334876.41120311362</v>
      </c>
      <c r="CI2314">
        <v>0</v>
      </c>
    </row>
    <row r="2315" spans="77:87" x14ac:dyDescent="0.25">
      <c r="BY2315" t="s">
        <v>7088</v>
      </c>
      <c r="BZ2315" t="s">
        <v>9975</v>
      </c>
      <c r="CA2315" t="s">
        <v>9976</v>
      </c>
      <c r="CB2315">
        <v>0</v>
      </c>
      <c r="CC2315">
        <v>9.2780639921255894E-5</v>
      </c>
      <c r="CD2315">
        <v>2182</v>
      </c>
      <c r="CE2315">
        <v>0</v>
      </c>
      <c r="CF2315">
        <v>8.0949809402336916E-5</v>
      </c>
      <c r="CG2315">
        <v>0</v>
      </c>
      <c r="CH2315">
        <v>0</v>
      </c>
      <c r="CI2315">
        <v>0</v>
      </c>
    </row>
    <row r="2316" spans="77:87" x14ac:dyDescent="0.25">
      <c r="BY2316" t="s">
        <v>8372</v>
      </c>
      <c r="BZ2316" t="s">
        <v>1926</v>
      </c>
      <c r="CA2316" t="s">
        <v>1848</v>
      </c>
      <c r="CB2316">
        <v>0</v>
      </c>
      <c r="CC2316">
        <v>1.58055884932055E-6</v>
      </c>
      <c r="CD2316">
        <v>2183</v>
      </c>
      <c r="CE2316">
        <v>-95.4109970274245</v>
      </c>
      <c r="CF2316">
        <v>1.3790154682082901E-6</v>
      </c>
      <c r="CG2316">
        <v>38.971256654233898</v>
      </c>
      <c r="CH2316">
        <v>34.001875833225931</v>
      </c>
      <c r="CI2316">
        <v>0</v>
      </c>
    </row>
    <row r="2317" spans="77:87" x14ac:dyDescent="0.25">
      <c r="BY2317" t="s">
        <v>9125</v>
      </c>
      <c r="BZ2317" t="s">
        <v>9126</v>
      </c>
      <c r="CA2317" t="s">
        <v>9127</v>
      </c>
      <c r="CB2317">
        <v>0</v>
      </c>
      <c r="CC2317">
        <v>0.12707988578455201</v>
      </c>
      <c r="CD2317">
        <v>2184</v>
      </c>
      <c r="CE2317">
        <v>0.86533706677002598</v>
      </c>
      <c r="CF2317">
        <v>0.11087542122862069</v>
      </c>
      <c r="CG2317">
        <v>145510.01941145901</v>
      </c>
      <c r="CH2317">
        <v>126955.45479622629</v>
      </c>
      <c r="CI2317">
        <v>0</v>
      </c>
    </row>
    <row r="2318" spans="77:87" x14ac:dyDescent="0.25">
      <c r="BY2318" t="s">
        <v>5851</v>
      </c>
      <c r="BZ2318" t="s">
        <v>3331</v>
      </c>
      <c r="CA2318" t="s">
        <v>3332</v>
      </c>
      <c r="CB2318">
        <v>0</v>
      </c>
      <c r="CC2318">
        <v>3.2909511829136301E-6</v>
      </c>
      <c r="CD2318">
        <v>2185</v>
      </c>
      <c r="CE2318">
        <v>-39.721392443814501</v>
      </c>
      <c r="CF2318">
        <v>2.8713088337755829E-6</v>
      </c>
      <c r="CG2318">
        <v>5947.48876831903</v>
      </c>
      <c r="CH2318">
        <v>5189.1006855156002</v>
      </c>
      <c r="CI2318">
        <v>0</v>
      </c>
    </row>
    <row r="2319" spans="77:87" x14ac:dyDescent="0.25">
      <c r="BY2319" t="s">
        <v>9977</v>
      </c>
      <c r="BZ2319" t="s">
        <v>9978</v>
      </c>
      <c r="CA2319" t="s">
        <v>9979</v>
      </c>
      <c r="CB2319">
        <v>0</v>
      </c>
      <c r="CC2319">
        <v>2.1731420337415701E-5</v>
      </c>
      <c r="CD2319">
        <v>2186</v>
      </c>
      <c r="CE2319">
        <v>-29.662876225620799</v>
      </c>
      <c r="CF2319">
        <v>1.8960360004510484E-5</v>
      </c>
      <c r="CG2319">
        <v>47.706763233099302</v>
      </c>
      <c r="CH2319">
        <v>41.623483026193895</v>
      </c>
      <c r="CI2319">
        <v>0</v>
      </c>
    </row>
    <row r="2320" spans="77:87" x14ac:dyDescent="0.25">
      <c r="BY2320" t="s">
        <v>9980</v>
      </c>
      <c r="BZ2320" t="s">
        <v>9981</v>
      </c>
      <c r="CA2320" t="s">
        <v>9982</v>
      </c>
      <c r="CB2320">
        <v>0</v>
      </c>
      <c r="CC2320">
        <v>1.5655517853247002E-2</v>
      </c>
      <c r="CD2320">
        <v>2187</v>
      </c>
      <c r="CE2320">
        <v>-35.533113789339701</v>
      </c>
      <c r="CF2320">
        <v>1.365922014970807E-2</v>
      </c>
      <c r="CG2320">
        <v>0.39138794633117502</v>
      </c>
      <c r="CH2320">
        <v>0.34148050374270172</v>
      </c>
      <c r="CI2320">
        <v>0</v>
      </c>
    </row>
    <row r="2321" spans="77:87" x14ac:dyDescent="0.25">
      <c r="BY2321" t="s">
        <v>4988</v>
      </c>
      <c r="BZ2321" t="s">
        <v>4989</v>
      </c>
      <c r="CA2321" t="s">
        <v>4990</v>
      </c>
      <c r="CB2321">
        <v>0</v>
      </c>
      <c r="CC2321">
        <v>4.0779043277793602E-2</v>
      </c>
      <c r="CD2321">
        <v>2189</v>
      </c>
      <c r="CE2321">
        <v>0.17837323945435399</v>
      </c>
      <c r="CF2321">
        <v>3.5579144353269046E-2</v>
      </c>
      <c r="CG2321">
        <v>0</v>
      </c>
      <c r="CH2321">
        <v>0</v>
      </c>
      <c r="CI2321">
        <v>0</v>
      </c>
    </row>
    <row r="2322" spans="77:87" x14ac:dyDescent="0.25">
      <c r="BY2322" t="s">
        <v>4479</v>
      </c>
      <c r="BZ2322" t="s">
        <v>7827</v>
      </c>
      <c r="CA2322" t="s">
        <v>7828</v>
      </c>
      <c r="CB2322">
        <v>0</v>
      </c>
      <c r="CC2322">
        <v>1.70237428810556E-5</v>
      </c>
      <c r="CD2322">
        <v>2190</v>
      </c>
      <c r="CE2322">
        <v>-0.30694664321369097</v>
      </c>
      <c r="CF2322">
        <v>1.4852977331320683E-5</v>
      </c>
      <c r="CG2322">
        <v>6.8094971524222601</v>
      </c>
      <c r="CH2322">
        <v>5.9411909325282908</v>
      </c>
      <c r="CI2322">
        <v>0</v>
      </c>
    </row>
    <row r="2323" spans="77:87" x14ac:dyDescent="0.25">
      <c r="BY2323" t="s">
        <v>9008</v>
      </c>
      <c r="BZ2323" t="s">
        <v>9009</v>
      </c>
      <c r="CA2323" t="s">
        <v>9010</v>
      </c>
      <c r="CB2323">
        <v>0</v>
      </c>
      <c r="CC2323">
        <v>4.3873251068189498E-2</v>
      </c>
      <c r="CD2323">
        <v>2191</v>
      </c>
      <c r="CE2323">
        <v>4.4674498242276304</v>
      </c>
      <c r="CF2323">
        <v>3.8278797331480402E-2</v>
      </c>
      <c r="CG2323">
        <v>4.9203591900518502</v>
      </c>
      <c r="CH2323">
        <v>4.2929445082915807</v>
      </c>
      <c r="CI2323">
        <v>0</v>
      </c>
    </row>
    <row r="2324" spans="77:87" x14ac:dyDescent="0.25">
      <c r="BY2324" t="s">
        <v>9983</v>
      </c>
      <c r="BZ2324" t="s">
        <v>9983</v>
      </c>
      <c r="CA2324" t="s">
        <v>9984</v>
      </c>
      <c r="CB2324">
        <v>0</v>
      </c>
      <c r="CC2324">
        <v>0.96497404710088897</v>
      </c>
      <c r="CD2324">
        <v>2192</v>
      </c>
      <c r="CE2324">
        <v>-1.37346707353449</v>
      </c>
      <c r="CF2324">
        <v>0.84192634645886666</v>
      </c>
      <c r="CG2324">
        <v>287112.80445280502</v>
      </c>
      <c r="CH2324">
        <v>250501.90230581016</v>
      </c>
      <c r="CI2324">
        <v>0</v>
      </c>
    </row>
    <row r="2325" spans="77:87" x14ac:dyDescent="0.25">
      <c r="BY2325" t="s">
        <v>9985</v>
      </c>
      <c r="BZ2325" t="s">
        <v>9986</v>
      </c>
      <c r="CA2325" t="s">
        <v>9987</v>
      </c>
      <c r="CB2325">
        <v>0</v>
      </c>
      <c r="CC2325">
        <v>5.5943301276794099E-6</v>
      </c>
      <c r="CD2325">
        <v>2193</v>
      </c>
      <c r="CE2325">
        <v>30.748891007815999</v>
      </c>
      <c r="CF2325">
        <v>4.8809747157784997E-6</v>
      </c>
      <c r="CG2325">
        <v>900.61515952459297</v>
      </c>
      <c r="CH2325">
        <v>785.77411807297437</v>
      </c>
      <c r="CI2325">
        <v>0</v>
      </c>
    </row>
    <row r="2326" spans="77:87" x14ac:dyDescent="0.25">
      <c r="BY2326" t="s">
        <v>7371</v>
      </c>
      <c r="BZ2326" t="s">
        <v>7372</v>
      </c>
      <c r="CA2326" t="s">
        <v>7373</v>
      </c>
      <c r="CB2326">
        <v>0</v>
      </c>
      <c r="CC2326">
        <v>1.08435682950472E-6</v>
      </c>
      <c r="CD2326">
        <v>2194</v>
      </c>
      <c r="CE2326">
        <v>0</v>
      </c>
      <c r="CF2326">
        <v>9.4608615274725552E-7</v>
      </c>
      <c r="CG2326">
        <v>0</v>
      </c>
      <c r="CH2326">
        <v>0</v>
      </c>
      <c r="CI2326">
        <v>0</v>
      </c>
    </row>
    <row r="2327" spans="77:87" x14ac:dyDescent="0.25">
      <c r="BY2327" t="s">
        <v>9280</v>
      </c>
      <c r="BZ2327" t="s">
        <v>9281</v>
      </c>
      <c r="CA2327" t="s">
        <v>9282</v>
      </c>
      <c r="CB2327">
        <v>0</v>
      </c>
      <c r="CC2327">
        <v>0.29482811576164503</v>
      </c>
      <c r="CD2327">
        <v>2195</v>
      </c>
      <c r="CE2327">
        <v>0.20698552033619699</v>
      </c>
      <c r="CF2327">
        <v>0.25723340340841477</v>
      </c>
      <c r="CG2327">
        <v>1737.99380663492</v>
      </c>
      <c r="CH2327">
        <v>1516.3752643756757</v>
      </c>
      <c r="CI2327">
        <v>0</v>
      </c>
    </row>
    <row r="2328" spans="77:87" x14ac:dyDescent="0.25">
      <c r="BY2328" t="s">
        <v>5971</v>
      </c>
      <c r="BZ2328" t="s">
        <v>5972</v>
      </c>
      <c r="CA2328" t="s">
        <v>5973</v>
      </c>
      <c r="CB2328">
        <v>0</v>
      </c>
      <c r="CC2328">
        <v>1.0833246902304499E-11</v>
      </c>
      <c r="CD2328">
        <v>2196</v>
      </c>
      <c r="CE2328">
        <v>0</v>
      </c>
      <c r="CF2328">
        <v>9.4518562568040476E-12</v>
      </c>
      <c r="CG2328">
        <v>0</v>
      </c>
      <c r="CH2328">
        <v>0</v>
      </c>
      <c r="CI2328">
        <v>0</v>
      </c>
    </row>
    <row r="2329" spans="77:87" x14ac:dyDescent="0.25">
      <c r="BY2329" t="s">
        <v>8152</v>
      </c>
      <c r="BZ2329" t="s">
        <v>8153</v>
      </c>
      <c r="CA2329" t="s">
        <v>8154</v>
      </c>
      <c r="CB2329">
        <v>0</v>
      </c>
      <c r="CC2329">
        <v>3.0381375410178601E-4</v>
      </c>
      <c r="CD2329">
        <v>2197</v>
      </c>
      <c r="CE2329">
        <v>0</v>
      </c>
      <c r="CF2329">
        <v>2.6507324706125102E-4</v>
      </c>
      <c r="CG2329">
        <v>0</v>
      </c>
      <c r="CH2329">
        <v>0</v>
      </c>
      <c r="CI2329">
        <v>0</v>
      </c>
    </row>
    <row r="2330" spans="77:87" x14ac:dyDescent="0.25">
      <c r="BY2330" t="s">
        <v>6169</v>
      </c>
      <c r="BZ2330" t="s">
        <v>8400</v>
      </c>
      <c r="CA2330" t="s">
        <v>8401</v>
      </c>
      <c r="CB2330">
        <v>0</v>
      </c>
      <c r="CC2330">
        <v>1.14940188799638E-4</v>
      </c>
      <c r="CD2330">
        <v>2198</v>
      </c>
      <c r="CE2330">
        <v>-27.730879101515701</v>
      </c>
      <c r="CF2330">
        <v>1.0028370556504101E-4</v>
      </c>
      <c r="CG2330">
        <v>2.4252379836723702E-2</v>
      </c>
      <c r="CH2330">
        <v>2.1159861874223727E-2</v>
      </c>
      <c r="CI2330">
        <v>0</v>
      </c>
    </row>
    <row r="2331" spans="77:87" x14ac:dyDescent="0.25">
      <c r="BY2331" t="s">
        <v>7336</v>
      </c>
      <c r="BZ2331" t="s">
        <v>7337</v>
      </c>
      <c r="CA2331" t="s">
        <v>7338</v>
      </c>
      <c r="CB2331">
        <v>0</v>
      </c>
      <c r="CC2331">
        <v>1.3908328952181401E-2</v>
      </c>
      <c r="CD2331">
        <v>2199</v>
      </c>
      <c r="CE2331">
        <v>0</v>
      </c>
      <c r="CF2331">
        <v>1.2134822294172948E-2</v>
      </c>
      <c r="CG2331">
        <v>0</v>
      </c>
      <c r="CH2331">
        <v>0</v>
      </c>
      <c r="CI2331">
        <v>0</v>
      </c>
    </row>
    <row r="2332" spans="77:87" x14ac:dyDescent="0.25">
      <c r="BY2332" t="s">
        <v>2355</v>
      </c>
      <c r="BZ2332" t="s">
        <v>2356</v>
      </c>
      <c r="CA2332" t="s">
        <v>2357</v>
      </c>
      <c r="CB2332">
        <v>0</v>
      </c>
      <c r="CC2332">
        <v>3.2049757038990498E-3</v>
      </c>
      <c r="CD2332">
        <v>2200</v>
      </c>
      <c r="CE2332">
        <v>0.37958516166165601</v>
      </c>
      <c r="CF2332">
        <v>2.7962964319920677E-3</v>
      </c>
      <c r="CG2332">
        <v>372.75880161088003</v>
      </c>
      <c r="CH2332">
        <v>325.22683578227043</v>
      </c>
      <c r="CI2332">
        <v>0</v>
      </c>
    </row>
    <row r="2333" spans="77:87" x14ac:dyDescent="0.25">
      <c r="BY2333" t="s">
        <v>7046</v>
      </c>
      <c r="BZ2333" t="s">
        <v>7047</v>
      </c>
      <c r="CA2333" t="s">
        <v>7048</v>
      </c>
      <c r="CB2333">
        <v>0</v>
      </c>
      <c r="CC2333">
        <v>3.59568261708298E-3</v>
      </c>
      <c r="CD2333">
        <v>2201</v>
      </c>
      <c r="CE2333">
        <v>0.57075152047372901</v>
      </c>
      <c r="CF2333">
        <v>3.1371827438482626E-3</v>
      </c>
      <c r="CG2333">
        <v>63464.912853125898</v>
      </c>
      <c r="CH2333">
        <v>55372.247955572428</v>
      </c>
      <c r="CI2333">
        <v>0</v>
      </c>
    </row>
    <row r="2334" spans="77:87" x14ac:dyDescent="0.25">
      <c r="BY2334" t="s">
        <v>9988</v>
      </c>
      <c r="BZ2334" t="s">
        <v>9989</v>
      </c>
      <c r="CA2334" t="s">
        <v>9990</v>
      </c>
      <c r="CB2334">
        <v>0</v>
      </c>
      <c r="CC2334">
        <v>6.4554795856634805E-5</v>
      </c>
      <c r="CD2334">
        <v>2202</v>
      </c>
      <c r="CE2334">
        <v>12.102351312770899</v>
      </c>
      <c r="CF2334">
        <v>5.6323155617771899E-5</v>
      </c>
      <c r="CG2334">
        <v>145.335594583345</v>
      </c>
      <c r="CH2334">
        <v>126.8032715756444</v>
      </c>
      <c r="CI2334">
        <v>0</v>
      </c>
    </row>
    <row r="2335" spans="77:87" x14ac:dyDescent="0.25">
      <c r="BY2335" t="s">
        <v>9991</v>
      </c>
      <c r="BZ2335" t="s">
        <v>9992</v>
      </c>
      <c r="CA2335" t="s">
        <v>9993</v>
      </c>
      <c r="CB2335">
        <v>0</v>
      </c>
      <c r="CC2335">
        <v>4.5739233914077901E-2</v>
      </c>
      <c r="CD2335">
        <v>2203</v>
      </c>
      <c r="CE2335">
        <v>30.8021959832463</v>
      </c>
      <c r="CF2335">
        <v>3.990684124075819E-2</v>
      </c>
      <c r="CG2335">
        <v>10018.914760014701</v>
      </c>
      <c r="CH2335">
        <v>8741.3628633061908</v>
      </c>
      <c r="CI2335">
        <v>0</v>
      </c>
    </row>
    <row r="2336" spans="77:87" x14ac:dyDescent="0.25">
      <c r="BY2336" t="s">
        <v>6614</v>
      </c>
      <c r="BZ2336" t="s">
        <v>6615</v>
      </c>
      <c r="CA2336" t="s">
        <v>6616</v>
      </c>
      <c r="CB2336">
        <v>0</v>
      </c>
      <c r="CC2336">
        <v>1.56416708432846E-3</v>
      </c>
      <c r="CD2336">
        <v>2204</v>
      </c>
      <c r="CE2336">
        <v>50.890060429941698</v>
      </c>
      <c r="CF2336">
        <v>1.3647138827374014E-3</v>
      </c>
      <c r="CG2336">
        <v>2.9659736253036302</v>
      </c>
      <c r="CH2336">
        <v>2.5877704644466641</v>
      </c>
      <c r="CI2336">
        <v>0</v>
      </c>
    </row>
    <row r="2337" spans="77:87" x14ac:dyDescent="0.25">
      <c r="BY2337" t="s">
        <v>9994</v>
      </c>
      <c r="BZ2337" t="s">
        <v>9995</v>
      </c>
      <c r="CA2337" t="s">
        <v>9996</v>
      </c>
      <c r="CB2337">
        <v>0</v>
      </c>
      <c r="CC2337">
        <v>0.47842956777234402</v>
      </c>
      <c r="CD2337">
        <v>2205</v>
      </c>
      <c r="CE2337">
        <v>6.3282200824842496</v>
      </c>
      <c r="CF2337">
        <v>0.41742309986742154</v>
      </c>
      <c r="CG2337">
        <v>2225.1132478654299</v>
      </c>
      <c r="CH2337">
        <v>1941.3801571771185</v>
      </c>
      <c r="CI2337">
        <v>0</v>
      </c>
    </row>
    <row r="2338" spans="77:87" x14ac:dyDescent="0.25">
      <c r="BY2338" t="s">
        <v>5255</v>
      </c>
      <c r="BZ2338" t="s">
        <v>860</v>
      </c>
      <c r="CA2338" t="s">
        <v>968</v>
      </c>
      <c r="CB2338">
        <v>0</v>
      </c>
      <c r="CC2338">
        <v>1.0486481389936899E-2</v>
      </c>
      <c r="CD2338">
        <v>2206</v>
      </c>
      <c r="CE2338">
        <v>0.35844187099678898</v>
      </c>
      <c r="CF2338">
        <v>9.1493082019804897E-3</v>
      </c>
      <c r="CG2338">
        <v>134.950004683028</v>
      </c>
      <c r="CH2338">
        <v>117.74198978587643</v>
      </c>
      <c r="CI2338">
        <v>0</v>
      </c>
    </row>
    <row r="2339" spans="77:87" x14ac:dyDescent="0.25">
      <c r="BY2339" t="s">
        <v>6948</v>
      </c>
      <c r="BZ2339" t="s">
        <v>6949</v>
      </c>
      <c r="CA2339" t="s">
        <v>6950</v>
      </c>
      <c r="CB2339">
        <v>0</v>
      </c>
      <c r="CC2339">
        <v>8.57852164103554E-2</v>
      </c>
      <c r="CD2339">
        <v>2207</v>
      </c>
      <c r="CE2339">
        <v>16.338624498383499</v>
      </c>
      <c r="CF2339">
        <v>7.4846400325005377E-2</v>
      </c>
      <c r="CG2339">
        <v>1811.3673072413401</v>
      </c>
      <c r="CH2339">
        <v>1580.3926164257687</v>
      </c>
      <c r="CI2339">
        <v>0</v>
      </c>
    </row>
    <row r="2340" spans="77:87" x14ac:dyDescent="0.25">
      <c r="BY2340" t="s">
        <v>7349</v>
      </c>
      <c r="BZ2340" t="s">
        <v>2848</v>
      </c>
      <c r="CA2340" t="s">
        <v>2849</v>
      </c>
      <c r="CB2340">
        <v>0</v>
      </c>
      <c r="CC2340">
        <v>3.19171737115798E-6</v>
      </c>
      <c r="CD2340">
        <v>2208</v>
      </c>
      <c r="CE2340">
        <v>29.2949847681564</v>
      </c>
      <c r="CF2340">
        <v>2.7847287222921425E-6</v>
      </c>
      <c r="CG2340">
        <v>2709.0017741476199</v>
      </c>
      <c r="CH2340">
        <v>2363.5661219189615</v>
      </c>
      <c r="CI2340">
        <v>0</v>
      </c>
    </row>
    <row r="2341" spans="77:87" x14ac:dyDescent="0.25">
      <c r="BY2341" t="s">
        <v>9997</v>
      </c>
      <c r="BZ2341" t="s">
        <v>9998</v>
      </c>
      <c r="CA2341" t="s">
        <v>9999</v>
      </c>
      <c r="CB2341">
        <v>0</v>
      </c>
      <c r="CC2341">
        <v>4.3565595396657204E-3</v>
      </c>
      <c r="CD2341">
        <v>2209</v>
      </c>
      <c r="CE2341">
        <v>-1.0623998523470699</v>
      </c>
      <c r="CF2341">
        <v>3.8010372065247875E-3</v>
      </c>
      <c r="CG2341">
        <v>13938.9913870571</v>
      </c>
      <c r="CH2341">
        <v>12161.574839327906</v>
      </c>
      <c r="CI2341">
        <v>0</v>
      </c>
    </row>
    <row r="2342" spans="77:87" x14ac:dyDescent="0.25">
      <c r="BY2342" t="s">
        <v>7912</v>
      </c>
      <c r="BZ2342" t="s">
        <v>1453</v>
      </c>
      <c r="CA2342" t="s">
        <v>1454</v>
      </c>
      <c r="CB2342">
        <v>0</v>
      </c>
      <c r="CC2342">
        <v>3.5745491260542098E-3</v>
      </c>
      <c r="CD2342">
        <v>2210</v>
      </c>
      <c r="CE2342">
        <v>0</v>
      </c>
      <c r="CF2342">
        <v>3.1187440687945349E-3</v>
      </c>
      <c r="CG2342">
        <v>0</v>
      </c>
      <c r="CH2342">
        <v>0</v>
      </c>
      <c r="CI2342">
        <v>0</v>
      </c>
    </row>
    <row r="2343" spans="77:87" x14ac:dyDescent="0.25">
      <c r="BY2343" t="s">
        <v>10000</v>
      </c>
      <c r="BZ2343" t="s">
        <v>10001</v>
      </c>
      <c r="CA2343" t="s">
        <v>10002</v>
      </c>
      <c r="CB2343">
        <v>0</v>
      </c>
      <c r="CC2343">
        <v>1.52459132388168E-3</v>
      </c>
      <c r="CD2343">
        <v>2211</v>
      </c>
      <c r="CE2343">
        <v>-7.5574184053218403</v>
      </c>
      <c r="CF2343">
        <v>1.3301845858082321E-3</v>
      </c>
      <c r="CG2343">
        <v>2832003.1056936998</v>
      </c>
      <c r="CH2343">
        <v>2470883.0616742745</v>
      </c>
      <c r="CI2343">
        <v>0</v>
      </c>
    </row>
    <row r="2344" spans="77:87" x14ac:dyDescent="0.25">
      <c r="BY2344" t="s">
        <v>6581</v>
      </c>
      <c r="BZ2344" t="s">
        <v>6582</v>
      </c>
      <c r="CA2344" t="s">
        <v>6583</v>
      </c>
      <c r="CB2344">
        <v>0</v>
      </c>
      <c r="CC2344">
        <v>3.4759268540632499E-4</v>
      </c>
      <c r="CD2344">
        <v>2212</v>
      </c>
      <c r="CE2344">
        <v>0.93700292797458495</v>
      </c>
      <c r="CF2344">
        <v>3.0326975171942304E-4</v>
      </c>
      <c r="CG2344">
        <v>8.5539779137013294</v>
      </c>
      <c r="CH2344">
        <v>7.4632259740136222</v>
      </c>
      <c r="CI2344">
        <v>0</v>
      </c>
    </row>
    <row r="2345" spans="77:87" x14ac:dyDescent="0.25">
      <c r="BY2345" t="s">
        <v>10003</v>
      </c>
      <c r="BZ2345" t="s">
        <v>10004</v>
      </c>
      <c r="CA2345" t="s">
        <v>10005</v>
      </c>
      <c r="CB2345">
        <v>0</v>
      </c>
      <c r="CC2345">
        <v>3.32563009439827E-2</v>
      </c>
      <c r="CD2345">
        <v>2213</v>
      </c>
      <c r="CE2345">
        <v>-1.32745665693517</v>
      </c>
      <c r="CF2345">
        <v>2.9015656985411704E-2</v>
      </c>
      <c r="CG2345">
        <v>125802.455536097</v>
      </c>
      <c r="CH2345">
        <v>109760.88122086717</v>
      </c>
      <c r="CI2345">
        <v>0</v>
      </c>
    </row>
    <row r="2346" spans="77:87" x14ac:dyDescent="0.25">
      <c r="BY2346" t="s">
        <v>4865</v>
      </c>
      <c r="BZ2346" t="s">
        <v>10006</v>
      </c>
      <c r="CA2346" t="s">
        <v>10007</v>
      </c>
      <c r="CB2346">
        <v>0</v>
      </c>
      <c r="CC2346">
        <v>4.6147549349596998E-4</v>
      </c>
      <c r="CD2346">
        <v>2214</v>
      </c>
      <c r="CE2346">
        <v>-10.092155706602201</v>
      </c>
      <c r="CF2346">
        <v>4.0263090741832506E-4</v>
      </c>
      <c r="CG2346">
        <v>38246187.577220097</v>
      </c>
      <c r="CH2346">
        <v>33369263.214498471</v>
      </c>
      <c r="CI2346">
        <v>0</v>
      </c>
    </row>
    <row r="2347" spans="77:87" x14ac:dyDescent="0.25">
      <c r="BY2347" t="s">
        <v>9379</v>
      </c>
      <c r="BZ2347" t="s">
        <v>9380</v>
      </c>
      <c r="CA2347" t="s">
        <v>9381</v>
      </c>
      <c r="CB2347">
        <v>0</v>
      </c>
      <c r="CC2347">
        <v>2.3083424729392001E-3</v>
      </c>
      <c r="CD2347">
        <v>2215</v>
      </c>
      <c r="CE2347">
        <v>6.7465161731062803E-2</v>
      </c>
      <c r="CF2347">
        <v>2.0139964908448319E-3</v>
      </c>
      <c r="CG2347">
        <v>38.9832876829973</v>
      </c>
      <c r="CH2347">
        <v>34.012372737387601</v>
      </c>
      <c r="CI2347">
        <v>0</v>
      </c>
    </row>
    <row r="2348" spans="77:87" x14ac:dyDescent="0.25">
      <c r="BY2348" t="s">
        <v>6586</v>
      </c>
      <c r="BZ2348" t="s">
        <v>6586</v>
      </c>
      <c r="CA2348" t="s">
        <v>6587</v>
      </c>
      <c r="CB2348">
        <v>0</v>
      </c>
      <c r="CC2348">
        <v>3.1293245285878701E-4</v>
      </c>
      <c r="CD2348">
        <v>2216</v>
      </c>
      <c r="CE2348">
        <v>51.372236671348702</v>
      </c>
      <c r="CF2348">
        <v>2.730291840649518E-4</v>
      </c>
      <c r="CG2348">
        <v>17.542286786443398</v>
      </c>
      <c r="CH2348">
        <v>15.305399629156863</v>
      </c>
      <c r="CI2348">
        <v>0</v>
      </c>
    </row>
    <row r="2349" spans="77:87" x14ac:dyDescent="0.25">
      <c r="BY2349" t="s">
        <v>10008</v>
      </c>
      <c r="BZ2349" t="s">
        <v>10009</v>
      </c>
      <c r="CA2349" t="s">
        <v>10010</v>
      </c>
      <c r="CB2349">
        <v>0</v>
      </c>
      <c r="CC2349">
        <v>2.4819528184934903E-4</v>
      </c>
      <c r="CD2349">
        <v>2217</v>
      </c>
      <c r="CE2349">
        <v>-28.4840158380646</v>
      </c>
      <c r="CF2349">
        <v>2.1654690867961123E-4</v>
      </c>
      <c r="CG2349">
        <v>94.163380815534893</v>
      </c>
      <c r="CH2349">
        <v>82.156231474222821</v>
      </c>
      <c r="CI2349">
        <v>0</v>
      </c>
    </row>
    <row r="2350" spans="77:87" x14ac:dyDescent="0.25">
      <c r="BY2350" t="s">
        <v>6037</v>
      </c>
      <c r="BZ2350" t="s">
        <v>878</v>
      </c>
      <c r="CA2350" t="s">
        <v>879</v>
      </c>
      <c r="CB2350">
        <v>0</v>
      </c>
      <c r="CC2350">
        <v>3.7042923256411001E-3</v>
      </c>
      <c r="CD2350">
        <v>2218</v>
      </c>
      <c r="CE2350">
        <v>0.114405592925635</v>
      </c>
      <c r="CF2350">
        <v>3.2319431940293023E-3</v>
      </c>
      <c r="CG2350">
        <v>0</v>
      </c>
      <c r="CH2350">
        <v>0</v>
      </c>
      <c r="CI2350">
        <v>0</v>
      </c>
    </row>
    <row r="2351" spans="77:87" x14ac:dyDescent="0.25">
      <c r="BY2351" t="s">
        <v>5445</v>
      </c>
      <c r="BZ2351" t="s">
        <v>843</v>
      </c>
      <c r="CA2351" t="s">
        <v>5446</v>
      </c>
      <c r="CB2351">
        <v>0</v>
      </c>
      <c r="CC2351">
        <v>0.34424648491466697</v>
      </c>
      <c r="CD2351">
        <v>2219</v>
      </c>
      <c r="CE2351">
        <v>2.4243996819051001</v>
      </c>
      <c r="CF2351">
        <v>0.30035023863725829</v>
      </c>
      <c r="CG2351">
        <v>2868.2904679200201</v>
      </c>
      <c r="CH2351">
        <v>2502.543277193668</v>
      </c>
      <c r="CI2351">
        <v>0</v>
      </c>
    </row>
    <row r="2352" spans="77:87" x14ac:dyDescent="0.25">
      <c r="BY2352" t="s">
        <v>10011</v>
      </c>
      <c r="BZ2352" t="s">
        <v>10012</v>
      </c>
      <c r="CA2352" t="s">
        <v>10013</v>
      </c>
      <c r="CB2352">
        <v>0</v>
      </c>
      <c r="CC2352">
        <v>1.00648937986255</v>
      </c>
      <c r="CD2352">
        <v>2220</v>
      </c>
      <c r="CE2352">
        <v>1.01477463035982</v>
      </c>
      <c r="CF2352">
        <v>0.87814789307875729</v>
      </c>
      <c r="CG2352">
        <v>16864.05632191</v>
      </c>
      <c r="CH2352">
        <v>14713.653044077975</v>
      </c>
      <c r="CI2352">
        <v>0</v>
      </c>
    </row>
    <row r="2353" spans="77:87" x14ac:dyDescent="0.25">
      <c r="BY2353" t="s">
        <v>8872</v>
      </c>
      <c r="BZ2353" t="s">
        <v>8873</v>
      </c>
      <c r="CA2353" t="s">
        <v>8874</v>
      </c>
      <c r="CB2353">
        <v>0</v>
      </c>
      <c r="CC2353">
        <v>1.23414196832527E-4</v>
      </c>
      <c r="CD2353">
        <v>2221</v>
      </c>
      <c r="CE2353">
        <v>0</v>
      </c>
      <c r="CF2353">
        <v>1.076771589376242E-4</v>
      </c>
      <c r="CG2353">
        <v>0</v>
      </c>
      <c r="CH2353">
        <v>0</v>
      </c>
      <c r="CI2353">
        <v>0</v>
      </c>
    </row>
    <row r="2354" spans="77:87" x14ac:dyDescent="0.25">
      <c r="BY2354" t="s">
        <v>5102</v>
      </c>
      <c r="BZ2354" t="s">
        <v>10014</v>
      </c>
      <c r="CA2354" t="s">
        <v>10015</v>
      </c>
      <c r="CB2354">
        <v>0</v>
      </c>
      <c r="CC2354">
        <v>3.1448847913430598E-5</v>
      </c>
      <c r="CD2354">
        <v>2222</v>
      </c>
      <c r="CE2354">
        <v>1.2394687529836801</v>
      </c>
      <c r="CF2354">
        <v>2.7438679520597421E-5</v>
      </c>
      <c r="CG2354">
        <v>566.59382849130998</v>
      </c>
      <c r="CH2354">
        <v>494.34518304506935</v>
      </c>
      <c r="CI2354">
        <v>0</v>
      </c>
    </row>
    <row r="2355" spans="77:87" x14ac:dyDescent="0.25">
      <c r="BY2355" t="s">
        <v>5102</v>
      </c>
      <c r="BZ2355" t="s">
        <v>2913</v>
      </c>
      <c r="CA2355" t="s">
        <v>2914</v>
      </c>
      <c r="CB2355">
        <v>0</v>
      </c>
      <c r="CC2355">
        <v>0.205817835384391</v>
      </c>
      <c r="CD2355">
        <v>2223</v>
      </c>
      <c r="CE2355">
        <v>-6.7985640456521598E-2</v>
      </c>
      <c r="CF2355">
        <v>0.17957317992318586</v>
      </c>
      <c r="CG2355">
        <v>0</v>
      </c>
      <c r="CH2355">
        <v>0</v>
      </c>
      <c r="CI2355">
        <v>0</v>
      </c>
    </row>
    <row r="2356" spans="77:87" x14ac:dyDescent="0.25">
      <c r="BY2356" t="s">
        <v>7422</v>
      </c>
      <c r="BZ2356" t="s">
        <v>7423</v>
      </c>
      <c r="CA2356" t="s">
        <v>7424</v>
      </c>
      <c r="CB2356">
        <v>0</v>
      </c>
      <c r="CC2356">
        <v>1.9105380143013599E-2</v>
      </c>
      <c r="CD2356">
        <v>2224</v>
      </c>
      <c r="CE2356">
        <v>38.676655896367102</v>
      </c>
      <c r="CF2356">
        <v>1.6669176699457371E-2</v>
      </c>
      <c r="CG2356">
        <v>666.57144492514101</v>
      </c>
      <c r="CH2356">
        <v>581.57425369695682</v>
      </c>
      <c r="CI2356">
        <v>0</v>
      </c>
    </row>
    <row r="2357" spans="77:87" x14ac:dyDescent="0.25">
      <c r="BY2357" t="s">
        <v>8938</v>
      </c>
      <c r="BZ2357" t="s">
        <v>8939</v>
      </c>
      <c r="CA2357" t="s">
        <v>8940</v>
      </c>
      <c r="CB2357">
        <v>0</v>
      </c>
      <c r="CC2357">
        <v>8.5930274083885493E-6</v>
      </c>
      <c r="CD2357">
        <v>2225</v>
      </c>
      <c r="CE2357">
        <v>-54.259697208530802</v>
      </c>
      <c r="CF2357">
        <v>7.4972961114352955E-6</v>
      </c>
      <c r="CG2357">
        <v>5.1520283832595701E-2</v>
      </c>
      <c r="CH2357">
        <v>4.4950726359966116E-2</v>
      </c>
      <c r="CI2357">
        <v>0</v>
      </c>
    </row>
    <row r="2358" spans="77:87" x14ac:dyDescent="0.25">
      <c r="BY2358" t="s">
        <v>10016</v>
      </c>
      <c r="BZ2358" t="s">
        <v>10017</v>
      </c>
      <c r="CA2358" t="s">
        <v>10018</v>
      </c>
      <c r="CB2358">
        <v>0</v>
      </c>
      <c r="CC2358">
        <v>0.27504077939478899</v>
      </c>
      <c r="CD2358">
        <v>2226</v>
      </c>
      <c r="CE2358">
        <v>-1.29624472919509</v>
      </c>
      <c r="CF2358">
        <v>0.23996922945104199</v>
      </c>
      <c r="CG2358">
        <v>0</v>
      </c>
      <c r="CH2358">
        <v>0</v>
      </c>
      <c r="CI2358">
        <v>0</v>
      </c>
    </row>
    <row r="2359" spans="77:87" x14ac:dyDescent="0.25">
      <c r="BY2359" t="s">
        <v>9102</v>
      </c>
      <c r="BZ2359" t="s">
        <v>9103</v>
      </c>
      <c r="CA2359" t="s">
        <v>9104</v>
      </c>
      <c r="CB2359">
        <v>0</v>
      </c>
      <c r="CC2359">
        <v>7.8702195176713304E-4</v>
      </c>
      <c r="CD2359">
        <v>2227</v>
      </c>
      <c r="CE2359">
        <v>-2.0942945568909299</v>
      </c>
      <c r="CF2359">
        <v>6.8666563460949921E-4</v>
      </c>
      <c r="CG2359">
        <v>0</v>
      </c>
      <c r="CH2359">
        <v>0</v>
      </c>
      <c r="CI2359">
        <v>0</v>
      </c>
    </row>
    <row r="2360" spans="77:87" x14ac:dyDescent="0.25">
      <c r="BY2360" t="s">
        <v>8573</v>
      </c>
      <c r="BZ2360" t="s">
        <v>10019</v>
      </c>
      <c r="CA2360" t="s">
        <v>10020</v>
      </c>
      <c r="CB2360">
        <v>0</v>
      </c>
      <c r="CC2360">
        <v>5.4363694481830496E-3</v>
      </c>
      <c r="CD2360">
        <v>2228</v>
      </c>
      <c r="CE2360">
        <v>0.72520143045446195</v>
      </c>
      <c r="CF2360">
        <v>4.7431562343674388E-3</v>
      </c>
      <c r="CG2360">
        <v>203.789526089221</v>
      </c>
      <c r="CH2360">
        <v>177.80350845948016</v>
      </c>
      <c r="CI2360">
        <v>0</v>
      </c>
    </row>
    <row r="2361" spans="77:87" x14ac:dyDescent="0.25">
      <c r="BY2361" t="s">
        <v>5663</v>
      </c>
      <c r="BZ2361" t="s">
        <v>9244</v>
      </c>
      <c r="CA2361" t="s">
        <v>9245</v>
      </c>
      <c r="CB2361">
        <v>0</v>
      </c>
      <c r="CC2361">
        <v>65.413491753609904</v>
      </c>
      <c r="CD2361">
        <v>2229</v>
      </c>
      <c r="CE2361">
        <v>-0.32949095810513301</v>
      </c>
      <c r="CF2361">
        <v>57.07235576614012</v>
      </c>
      <c r="CG2361">
        <v>0</v>
      </c>
      <c r="CH2361">
        <v>0</v>
      </c>
      <c r="CI2361">
        <v>0</v>
      </c>
    </row>
    <row r="2362" spans="77:87" x14ac:dyDescent="0.25">
      <c r="BY2362" t="s">
        <v>4662</v>
      </c>
      <c r="BZ2362" t="s">
        <v>7190</v>
      </c>
      <c r="CA2362" t="s">
        <v>7191</v>
      </c>
      <c r="CB2362">
        <v>0</v>
      </c>
      <c r="CC2362">
        <v>2.9216413785944401E-3</v>
      </c>
      <c r="CD2362">
        <v>2230</v>
      </c>
      <c r="CE2362">
        <v>-25.9041627910151</v>
      </c>
      <c r="CF2362">
        <v>2.5490911998443497E-3</v>
      </c>
      <c r="CG2362">
        <v>110.321178455726</v>
      </c>
      <c r="CH2362">
        <v>96.253683706122601</v>
      </c>
      <c r="CI2362">
        <v>0</v>
      </c>
    </row>
    <row r="2363" spans="77:87" x14ac:dyDescent="0.25">
      <c r="BY2363" t="s">
        <v>10021</v>
      </c>
      <c r="BZ2363" t="s">
        <v>10022</v>
      </c>
      <c r="CA2363" t="s">
        <v>10023</v>
      </c>
      <c r="CB2363">
        <v>0</v>
      </c>
      <c r="CC2363">
        <v>3.82683042871844</v>
      </c>
      <c r="CD2363">
        <v>2231</v>
      </c>
      <c r="CE2363">
        <v>0</v>
      </c>
      <c r="CF2363">
        <v>3.3388559734308387</v>
      </c>
      <c r="CG2363">
        <v>0</v>
      </c>
      <c r="CH2363">
        <v>0</v>
      </c>
      <c r="CI2363">
        <v>0</v>
      </c>
    </row>
    <row r="2364" spans="77:87" x14ac:dyDescent="0.25">
      <c r="BY2364" t="s">
        <v>4124</v>
      </c>
      <c r="BZ2364" t="s">
        <v>3074</v>
      </c>
      <c r="CA2364" t="s">
        <v>3075</v>
      </c>
      <c r="CB2364">
        <v>0</v>
      </c>
      <c r="CC2364">
        <v>7.4977806455391801E-6</v>
      </c>
      <c r="CD2364">
        <v>2232</v>
      </c>
      <c r="CE2364">
        <v>-0.84670412705199005</v>
      </c>
      <c r="CF2364">
        <v>6.5417086443039002E-6</v>
      </c>
      <c r="CG2364">
        <v>1.22739191295966</v>
      </c>
      <c r="CH2364">
        <v>1.0708822605705224</v>
      </c>
      <c r="CI2364">
        <v>0</v>
      </c>
    </row>
    <row r="2365" spans="77:87" x14ac:dyDescent="0.25">
      <c r="BY2365" t="s">
        <v>8470</v>
      </c>
      <c r="BZ2365" t="s">
        <v>3539</v>
      </c>
      <c r="CA2365" t="s">
        <v>3540</v>
      </c>
      <c r="CB2365">
        <v>0</v>
      </c>
      <c r="CC2365">
        <v>1.04400090428413E-4</v>
      </c>
      <c r="CD2365">
        <v>2233</v>
      </c>
      <c r="CE2365">
        <v>31.822088983866699</v>
      </c>
      <c r="CF2365">
        <v>9.1087617297524394E-5</v>
      </c>
      <c r="CG2365">
        <v>0</v>
      </c>
      <c r="CH2365">
        <v>0</v>
      </c>
      <c r="CI2365">
        <v>0</v>
      </c>
    </row>
    <row r="2366" spans="77:87" x14ac:dyDescent="0.25">
      <c r="BY2366" t="s">
        <v>5317</v>
      </c>
      <c r="BZ2366" t="s">
        <v>2885</v>
      </c>
      <c r="CA2366" t="s">
        <v>2886</v>
      </c>
      <c r="CB2366">
        <v>0</v>
      </c>
      <c r="CC2366">
        <v>5.3651507016221303E-2</v>
      </c>
      <c r="CD2366">
        <v>2234</v>
      </c>
      <c r="CE2366">
        <v>-12.836837395313401</v>
      </c>
      <c r="CF2366">
        <v>4.6810188750554885E-2</v>
      </c>
      <c r="CG2366">
        <v>620.71351908823794</v>
      </c>
      <c r="CH2366">
        <v>541.56385541522059</v>
      </c>
      <c r="CI2366">
        <v>0</v>
      </c>
    </row>
    <row r="2367" spans="77:87" x14ac:dyDescent="0.25">
      <c r="BY2367" t="s">
        <v>7089</v>
      </c>
      <c r="BZ2367" t="s">
        <v>3189</v>
      </c>
      <c r="CA2367" t="s">
        <v>7090</v>
      </c>
      <c r="CB2367">
        <v>0</v>
      </c>
      <c r="CC2367">
        <v>1.9815969182938199E-2</v>
      </c>
      <c r="CD2367">
        <v>2235</v>
      </c>
      <c r="CE2367">
        <v>-8.0211849182473394</v>
      </c>
      <c r="CF2367">
        <v>1.7289155688545027E-2</v>
      </c>
      <c r="CG2367">
        <v>1117.54954643766</v>
      </c>
      <c r="CH2367">
        <v>975.0463335732087</v>
      </c>
      <c r="CI2367">
        <v>0</v>
      </c>
    </row>
    <row r="2368" spans="77:87" x14ac:dyDescent="0.25">
      <c r="BY2368" t="s">
        <v>10024</v>
      </c>
      <c r="BZ2368" t="s">
        <v>10025</v>
      </c>
      <c r="CA2368" t="s">
        <v>10026</v>
      </c>
      <c r="CB2368">
        <v>0</v>
      </c>
      <c r="CC2368">
        <v>3.1943620910349899E-2</v>
      </c>
      <c r="CD2368">
        <v>2236</v>
      </c>
      <c r="CE2368">
        <v>29.348423719372501</v>
      </c>
      <c r="CF2368">
        <v>2.7870362033587556E-2</v>
      </c>
      <c r="CG2368">
        <v>3421.0472728330101</v>
      </c>
      <c r="CH2368">
        <v>2984.8158508849833</v>
      </c>
      <c r="CI2368">
        <v>0</v>
      </c>
    </row>
    <row r="2369" spans="77:87" x14ac:dyDescent="0.25">
      <c r="BY2369" t="s">
        <v>9559</v>
      </c>
      <c r="BZ2369" t="s">
        <v>9560</v>
      </c>
      <c r="CA2369" t="s">
        <v>9561</v>
      </c>
      <c r="CB2369">
        <v>0</v>
      </c>
      <c r="CC2369">
        <v>2.7902133862609201E-3</v>
      </c>
      <c r="CD2369">
        <v>2237</v>
      </c>
      <c r="CE2369">
        <v>-57.400569855041397</v>
      </c>
      <c r="CF2369">
        <v>2.4344221165252464E-3</v>
      </c>
      <c r="CG2369">
        <v>326.157253418587</v>
      </c>
      <c r="CH2369">
        <v>284.56763740616947</v>
      </c>
      <c r="CI2369">
        <v>0</v>
      </c>
    </row>
    <row r="2370" spans="77:87" x14ac:dyDescent="0.25">
      <c r="BY2370" t="s">
        <v>5891</v>
      </c>
      <c r="BZ2370" t="s">
        <v>2097</v>
      </c>
      <c r="CA2370" t="s">
        <v>2098</v>
      </c>
      <c r="CB2370">
        <v>0</v>
      </c>
      <c r="CC2370">
        <v>5.3181680867167699E-4</v>
      </c>
      <c r="CD2370">
        <v>2238</v>
      </c>
      <c r="CE2370">
        <v>-18.7326446389167</v>
      </c>
      <c r="CF2370">
        <v>4.6400272013071697E-4</v>
      </c>
      <c r="CG2370">
        <v>34211.442384526803</v>
      </c>
      <c r="CH2370">
        <v>29849.004520306265</v>
      </c>
      <c r="CI2370">
        <v>0</v>
      </c>
    </row>
    <row r="2371" spans="77:87" x14ac:dyDescent="0.25">
      <c r="BY2371" t="s">
        <v>6037</v>
      </c>
      <c r="BZ2371" t="s">
        <v>6069</v>
      </c>
      <c r="CA2371" t="s">
        <v>6070</v>
      </c>
      <c r="CB2371">
        <v>0</v>
      </c>
      <c r="CC2371">
        <v>5.2147669098474695E-4</v>
      </c>
      <c r="CD2371">
        <v>2239</v>
      </c>
      <c r="CE2371">
        <v>-3.7081528108197999</v>
      </c>
      <c r="CF2371">
        <v>4.5498111221051814E-4</v>
      </c>
      <c r="CG2371">
        <v>11030.2749677094</v>
      </c>
      <c r="CH2371">
        <v>9623.7604854769088</v>
      </c>
      <c r="CI2371">
        <v>0</v>
      </c>
    </row>
    <row r="2372" spans="77:87" x14ac:dyDescent="0.25">
      <c r="BY2372" t="s">
        <v>8652</v>
      </c>
      <c r="BZ2372" t="s">
        <v>8653</v>
      </c>
      <c r="CA2372" t="s">
        <v>8654</v>
      </c>
      <c r="CB2372">
        <v>0</v>
      </c>
      <c r="CC2372">
        <v>0.377198188743254</v>
      </c>
      <c r="CD2372">
        <v>2240</v>
      </c>
      <c r="CE2372">
        <v>-1.4344960188938001</v>
      </c>
      <c r="CF2372">
        <v>0.32910013890384687</v>
      </c>
      <c r="CG2372">
        <v>12546.676361768499</v>
      </c>
      <c r="CH2372">
        <v>10946.799472173956</v>
      </c>
      <c r="CI2372">
        <v>0</v>
      </c>
    </row>
    <row r="2373" spans="77:87" x14ac:dyDescent="0.25">
      <c r="BY2373" t="s">
        <v>8215</v>
      </c>
      <c r="BZ2373" t="s">
        <v>8216</v>
      </c>
      <c r="CA2373" t="s">
        <v>8217</v>
      </c>
      <c r="CB2373">
        <v>0</v>
      </c>
      <c r="CC2373">
        <v>6.1871498002325897E-3</v>
      </c>
      <c r="CD2373">
        <v>2241</v>
      </c>
      <c r="CE2373">
        <v>-20.514143145588601</v>
      </c>
      <c r="CF2373">
        <v>5.3982015806057337E-3</v>
      </c>
      <c r="CG2373">
        <v>0.45911004373239001</v>
      </c>
      <c r="CH2373">
        <v>0.40056708561589821</v>
      </c>
      <c r="CI2373">
        <v>0</v>
      </c>
    </row>
    <row r="2374" spans="77:87" x14ac:dyDescent="0.25">
      <c r="BY2374" t="s">
        <v>5035</v>
      </c>
      <c r="BZ2374" t="s">
        <v>10027</v>
      </c>
      <c r="CA2374" t="s">
        <v>10028</v>
      </c>
      <c r="CB2374">
        <v>0</v>
      </c>
      <c r="CC2374">
        <v>1.24509090283287E-2</v>
      </c>
      <c r="CD2374">
        <v>2242</v>
      </c>
      <c r="CE2374">
        <v>56.723128946315299</v>
      </c>
      <c r="CF2374">
        <v>1.08632438144904E-2</v>
      </c>
      <c r="CG2374">
        <v>67.670690568966606</v>
      </c>
      <c r="CH2374">
        <v>59.041730131755429</v>
      </c>
      <c r="CI2374">
        <v>0</v>
      </c>
    </row>
    <row r="2375" spans="77:87" x14ac:dyDescent="0.25">
      <c r="BY2375" t="s">
        <v>7368</v>
      </c>
      <c r="BZ2375" t="s">
        <v>7369</v>
      </c>
      <c r="CA2375" t="s">
        <v>7370</v>
      </c>
      <c r="CB2375">
        <v>0</v>
      </c>
      <c r="CC2375">
        <v>7.5103788686108801E-3</v>
      </c>
      <c r="CD2375">
        <v>2243</v>
      </c>
      <c r="CE2375">
        <v>-34.344572046162</v>
      </c>
      <c r="CF2375">
        <v>6.5527004175588354E-3</v>
      </c>
      <c r="CG2375">
        <v>240.52941755309399</v>
      </c>
      <c r="CH2375">
        <v>209.85854940322886</v>
      </c>
      <c r="CI2375">
        <v>0</v>
      </c>
    </row>
    <row r="2376" spans="77:87" x14ac:dyDescent="0.25">
      <c r="BY2376" t="s">
        <v>8355</v>
      </c>
      <c r="BZ2376" t="s">
        <v>8356</v>
      </c>
      <c r="CA2376" t="s">
        <v>8357</v>
      </c>
      <c r="CB2376">
        <v>0</v>
      </c>
      <c r="CC2376">
        <v>1.39004108472246E-4</v>
      </c>
      <c r="CD2376">
        <v>2244</v>
      </c>
      <c r="CE2376">
        <v>460.88889551556298</v>
      </c>
      <c r="CF2376">
        <v>1.2127913858451608E-4</v>
      </c>
      <c r="CG2376">
        <v>6.9502054236122999E-3</v>
      </c>
      <c r="CH2376">
        <v>6.0639569292258036E-3</v>
      </c>
      <c r="CI2376">
        <v>0</v>
      </c>
    </row>
    <row r="2377" spans="77:87" x14ac:dyDescent="0.25">
      <c r="BY2377" t="s">
        <v>7782</v>
      </c>
      <c r="BZ2377" t="s">
        <v>7783</v>
      </c>
      <c r="CA2377" t="s">
        <v>7784</v>
      </c>
      <c r="CB2377">
        <v>0</v>
      </c>
      <c r="CC2377">
        <v>6.4027792531707404E-3</v>
      </c>
      <c r="CD2377">
        <v>2245</v>
      </c>
      <c r="CE2377">
        <v>-12.6215109055514</v>
      </c>
      <c r="CF2377">
        <v>5.5863352594819294E-3</v>
      </c>
      <c r="CG2377">
        <v>133.13753498444899</v>
      </c>
      <c r="CH2377">
        <v>116.16063534844201</v>
      </c>
      <c r="CI2377">
        <v>0</v>
      </c>
    </row>
    <row r="2378" spans="77:87" x14ac:dyDescent="0.25">
      <c r="BY2378" t="s">
        <v>7562</v>
      </c>
      <c r="BZ2378" t="s">
        <v>10029</v>
      </c>
      <c r="CA2378" t="s">
        <v>10030</v>
      </c>
      <c r="CB2378">
        <v>0</v>
      </c>
      <c r="CC2378">
        <v>4.9788118098585799E-2</v>
      </c>
      <c r="CD2378">
        <v>2246</v>
      </c>
      <c r="CE2378">
        <v>3.3108350029375702</v>
      </c>
      <c r="CF2378">
        <v>4.3439436007362747E-2</v>
      </c>
      <c r="CG2378">
        <v>80613.857860204604</v>
      </c>
      <c r="CH2378">
        <v>70334.462389018503</v>
      </c>
      <c r="CI2378">
        <v>0</v>
      </c>
    </row>
    <row r="2379" spans="77:87" x14ac:dyDescent="0.25">
      <c r="BY2379" t="s">
        <v>10031</v>
      </c>
      <c r="BZ2379" t="s">
        <v>10032</v>
      </c>
      <c r="CA2379" t="s">
        <v>10033</v>
      </c>
      <c r="CB2379">
        <v>0</v>
      </c>
      <c r="CC2379">
        <v>1.30455583379381E-3</v>
      </c>
      <c r="CD2379">
        <v>2247</v>
      </c>
      <c r="CE2379">
        <v>22.235607114001098</v>
      </c>
      <c r="CF2379">
        <v>1.1382067012034266E-3</v>
      </c>
      <c r="CG2379">
        <v>7.1560478437364603</v>
      </c>
      <c r="CH2379">
        <v>6.2435515589902524</v>
      </c>
      <c r="CI2379">
        <v>0</v>
      </c>
    </row>
    <row r="2380" spans="77:87" x14ac:dyDescent="0.25">
      <c r="BY2380" t="s">
        <v>10034</v>
      </c>
      <c r="BZ2380" t="s">
        <v>10035</v>
      </c>
      <c r="CA2380" t="s">
        <v>10036</v>
      </c>
      <c r="CB2380">
        <v>0</v>
      </c>
      <c r="CC2380">
        <v>0.15495425427005899</v>
      </c>
      <c r="CD2380">
        <v>2248</v>
      </c>
      <c r="CE2380">
        <v>0</v>
      </c>
      <c r="CF2380">
        <v>0.13519541749106675</v>
      </c>
      <c r="CG2380">
        <v>0</v>
      </c>
      <c r="CH2380">
        <v>0</v>
      </c>
      <c r="CI2380">
        <v>0</v>
      </c>
    </row>
    <row r="2381" spans="77:87" x14ac:dyDescent="0.25">
      <c r="BY2381" t="s">
        <v>10037</v>
      </c>
      <c r="BZ2381" t="s">
        <v>10038</v>
      </c>
      <c r="CA2381" t="s">
        <v>10039</v>
      </c>
      <c r="CB2381">
        <v>0</v>
      </c>
      <c r="CC2381">
        <v>1.4723357554915199E-4</v>
      </c>
      <c r="CD2381">
        <v>2249</v>
      </c>
      <c r="CE2381">
        <v>1.13600752960531</v>
      </c>
      <c r="CF2381">
        <v>1.2845923339657749E-4</v>
      </c>
      <c r="CG2381">
        <v>30409.164723284099</v>
      </c>
      <c r="CH2381">
        <v>26531.570492759263</v>
      </c>
      <c r="CI2381">
        <v>0</v>
      </c>
    </row>
    <row r="2382" spans="77:87" x14ac:dyDescent="0.25">
      <c r="BY2382" t="s">
        <v>7958</v>
      </c>
      <c r="BZ2382" t="s">
        <v>7959</v>
      </c>
      <c r="CA2382" t="s">
        <v>7960</v>
      </c>
      <c r="CB2382">
        <v>0</v>
      </c>
      <c r="CC2382">
        <v>4.1748050605158401E-4</v>
      </c>
      <c r="CD2382">
        <v>2250</v>
      </c>
      <c r="CE2382">
        <v>-76.106993399396799</v>
      </c>
      <c r="CF2382">
        <v>3.6424589680292252E-4</v>
      </c>
      <c r="CG2382">
        <v>0.125209363164906</v>
      </c>
      <c r="CH2382">
        <v>0.10924341643029623</v>
      </c>
      <c r="CI2382">
        <v>0</v>
      </c>
    </row>
    <row r="2383" spans="77:87" x14ac:dyDescent="0.25">
      <c r="BY2383" t="s">
        <v>10040</v>
      </c>
      <c r="BZ2383" t="s">
        <v>10041</v>
      </c>
      <c r="CA2383" t="s">
        <v>10042</v>
      </c>
      <c r="CB2383">
        <v>0</v>
      </c>
      <c r="CC2383">
        <v>2.6789210551128699E-2</v>
      </c>
      <c r="CD2383">
        <v>2251</v>
      </c>
      <c r="CE2383">
        <v>20.124875693463899</v>
      </c>
      <c r="CF2383">
        <v>2.3373211156912085E-2</v>
      </c>
      <c r="CG2383">
        <v>29.361000515701502</v>
      </c>
      <c r="CH2383">
        <v>25.617061895942353</v>
      </c>
      <c r="CI2383">
        <v>0</v>
      </c>
    </row>
    <row r="2384" spans="77:87" x14ac:dyDescent="0.25">
      <c r="BY2384" t="s">
        <v>7775</v>
      </c>
      <c r="BZ2384" t="s">
        <v>2973</v>
      </c>
      <c r="CA2384" t="s">
        <v>2974</v>
      </c>
      <c r="CB2384">
        <v>0</v>
      </c>
      <c r="CC2384">
        <v>1.40411530199346E-3</v>
      </c>
      <c r="CD2384">
        <v>2252</v>
      </c>
      <c r="CE2384">
        <v>-1.07998919771837</v>
      </c>
      <c r="CF2384">
        <v>1.2250709433750666E-3</v>
      </c>
      <c r="CG2384">
        <v>1432.57923298224</v>
      </c>
      <c r="CH2384">
        <v>1249.9053246677433</v>
      </c>
      <c r="CI2384">
        <v>0</v>
      </c>
    </row>
    <row r="2385" spans="77:87" x14ac:dyDescent="0.25">
      <c r="BY2385" t="s">
        <v>10043</v>
      </c>
      <c r="BZ2385" t="s">
        <v>10044</v>
      </c>
      <c r="CA2385" t="s">
        <v>10045</v>
      </c>
      <c r="CB2385">
        <v>0</v>
      </c>
      <c r="CC2385">
        <v>9.6376333080929896E-2</v>
      </c>
      <c r="CD2385">
        <v>2253</v>
      </c>
      <c r="CE2385">
        <v>1.3635470589391601</v>
      </c>
      <c r="CF2385">
        <v>8.4087001344448242E-2</v>
      </c>
      <c r="CG2385">
        <v>54567.006381917803</v>
      </c>
      <c r="CH2385">
        <v>47608.949130133959</v>
      </c>
      <c r="CI2385">
        <v>0</v>
      </c>
    </row>
    <row r="2386" spans="77:87" x14ac:dyDescent="0.25">
      <c r="BY2386" t="s">
        <v>10046</v>
      </c>
      <c r="BZ2386" t="s">
        <v>10046</v>
      </c>
      <c r="CA2386" t="s">
        <v>10046</v>
      </c>
      <c r="CB2386">
        <v>0</v>
      </c>
      <c r="CC2386">
        <v>1.2134825116413E-4</v>
      </c>
      <c r="CD2386">
        <v>2254</v>
      </c>
      <c r="CE2386">
        <v>19.333949798121399</v>
      </c>
      <c r="CF2386">
        <v>1.0587465026518718E-4</v>
      </c>
      <c r="CG2386">
        <v>22.753707254365899</v>
      </c>
      <c r="CH2386">
        <v>19.852291027532697</v>
      </c>
      <c r="CI2386">
        <v>0</v>
      </c>
    </row>
    <row r="2387" spans="77:87" x14ac:dyDescent="0.25">
      <c r="BY2387" t="s">
        <v>7993</v>
      </c>
      <c r="BZ2387" t="s">
        <v>7994</v>
      </c>
      <c r="CA2387" t="s">
        <v>7995</v>
      </c>
      <c r="CB2387">
        <v>0</v>
      </c>
      <c r="CC2387">
        <v>4.03499671994107E-5</v>
      </c>
      <c r="CD2387">
        <v>2255</v>
      </c>
      <c r="CE2387">
        <v>0</v>
      </c>
      <c r="CF2387">
        <v>3.5204781481945064E-5</v>
      </c>
      <c r="CG2387">
        <v>0</v>
      </c>
      <c r="CH2387">
        <v>0</v>
      </c>
      <c r="CI2387">
        <v>0</v>
      </c>
    </row>
    <row r="2388" spans="77:87" x14ac:dyDescent="0.25">
      <c r="BY2388" t="s">
        <v>8740</v>
      </c>
      <c r="BZ2388" t="s">
        <v>8741</v>
      </c>
      <c r="CA2388" t="s">
        <v>8742</v>
      </c>
      <c r="CB2388">
        <v>0</v>
      </c>
      <c r="CC2388">
        <v>3.5158390815474699E-2</v>
      </c>
      <c r="CD2388">
        <v>2256</v>
      </c>
      <c r="CE2388">
        <v>368.87812980792802</v>
      </c>
      <c r="CF2388">
        <v>3.0675203769030275E-2</v>
      </c>
      <c r="CG2388">
        <v>6.2601272766493503</v>
      </c>
      <c r="CH2388">
        <v>5.4618734070946875</v>
      </c>
      <c r="CI2388">
        <v>0</v>
      </c>
    </row>
    <row r="2389" spans="77:87" x14ac:dyDescent="0.25">
      <c r="BY2389" t="s">
        <v>8731</v>
      </c>
      <c r="BZ2389" t="s">
        <v>8732</v>
      </c>
      <c r="CA2389" t="s">
        <v>8733</v>
      </c>
      <c r="CB2389">
        <v>0</v>
      </c>
      <c r="CC2389">
        <v>4.8898997194103504E-3</v>
      </c>
      <c r="CD2389">
        <v>2257</v>
      </c>
      <c r="CE2389">
        <v>-0.69318205353964901</v>
      </c>
      <c r="CF2389">
        <v>4.2663690465894613E-3</v>
      </c>
      <c r="CG2389">
        <v>0</v>
      </c>
      <c r="CH2389">
        <v>0</v>
      </c>
      <c r="CI2389">
        <v>0</v>
      </c>
    </row>
    <row r="2390" spans="77:87" x14ac:dyDescent="0.25">
      <c r="BY2390" t="s">
        <v>8633</v>
      </c>
      <c r="BZ2390" t="s">
        <v>8634</v>
      </c>
      <c r="CA2390" t="s">
        <v>8635</v>
      </c>
      <c r="CB2390">
        <v>0</v>
      </c>
      <c r="CC2390">
        <v>2.08550417661217E-4</v>
      </c>
      <c r="CD2390">
        <v>2258</v>
      </c>
      <c r="CE2390">
        <v>0.83523695478767601</v>
      </c>
      <c r="CF2390">
        <v>1.8195731970356465E-4</v>
      </c>
      <c r="CG2390">
        <v>1.76451251679437</v>
      </c>
      <c r="CH2390">
        <v>1.5395124677278536</v>
      </c>
      <c r="CI2390">
        <v>0</v>
      </c>
    </row>
    <row r="2391" spans="77:87" x14ac:dyDescent="0.25">
      <c r="BY2391" t="s">
        <v>6694</v>
      </c>
      <c r="BZ2391" t="s">
        <v>6694</v>
      </c>
      <c r="CA2391" t="s">
        <v>6695</v>
      </c>
      <c r="CB2391">
        <v>0</v>
      </c>
      <c r="CC2391">
        <v>1.6699413177024801E-2</v>
      </c>
      <c r="CD2391">
        <v>2259</v>
      </c>
      <c r="CE2391">
        <v>-6.4202639112168196</v>
      </c>
      <c r="CF2391">
        <v>1.4570004205169667E-2</v>
      </c>
      <c r="CG2391">
        <v>28335.853219835601</v>
      </c>
      <c r="CH2391">
        <v>24722.635232361496</v>
      </c>
      <c r="CI2391">
        <v>0</v>
      </c>
    </row>
    <row r="2392" spans="77:87" x14ac:dyDescent="0.25">
      <c r="BY2392" t="s">
        <v>9550</v>
      </c>
      <c r="BZ2392" t="s">
        <v>9551</v>
      </c>
      <c r="CA2392" t="s">
        <v>9552</v>
      </c>
      <c r="CB2392">
        <v>0</v>
      </c>
      <c r="CC2392">
        <v>8.79126101108011E-7</v>
      </c>
      <c r="CD2392">
        <v>2260</v>
      </c>
      <c r="CE2392">
        <v>237.66491244905899</v>
      </c>
      <c r="CF2392">
        <v>7.6702521545132447E-7</v>
      </c>
      <c r="CG2392">
        <v>0</v>
      </c>
      <c r="CH2392">
        <v>0</v>
      </c>
      <c r="CI2392">
        <v>0</v>
      </c>
    </row>
    <row r="2393" spans="77:87" x14ac:dyDescent="0.25">
      <c r="BY2393" t="s">
        <v>8078</v>
      </c>
      <c r="BZ2393" t="s">
        <v>8079</v>
      </c>
      <c r="CA2393" t="s">
        <v>8080</v>
      </c>
      <c r="CB2393">
        <v>0</v>
      </c>
      <c r="CC2393">
        <v>5.2035194183947399E-2</v>
      </c>
      <c r="CD2393">
        <v>2261</v>
      </c>
      <c r="CE2393">
        <v>-62.3396516650132</v>
      </c>
      <c r="CF2393">
        <v>4.5399978432775552E-2</v>
      </c>
      <c r="CG2393">
        <v>0</v>
      </c>
      <c r="CH2393">
        <v>0</v>
      </c>
      <c r="CI2393">
        <v>0</v>
      </c>
    </row>
    <row r="2394" spans="77:87" x14ac:dyDescent="0.25">
      <c r="BY2394" t="s">
        <v>7847</v>
      </c>
      <c r="BZ2394" t="s">
        <v>3144</v>
      </c>
      <c r="CA2394" t="s">
        <v>3145</v>
      </c>
      <c r="CB2394">
        <v>0</v>
      </c>
      <c r="CC2394">
        <v>0.100834951093283</v>
      </c>
      <c r="CD2394">
        <v>2262</v>
      </c>
      <c r="CE2394">
        <v>7.6057166943687998E-2</v>
      </c>
      <c r="CF2394">
        <v>8.7977083139574155E-2</v>
      </c>
      <c r="CG2394">
        <v>9.1646381541872497</v>
      </c>
      <c r="CH2394">
        <v>7.996018484594221</v>
      </c>
      <c r="CI2394">
        <v>0</v>
      </c>
    </row>
    <row r="2395" spans="77:87" x14ac:dyDescent="0.25">
      <c r="BY2395" t="s">
        <v>10047</v>
      </c>
      <c r="BZ2395" t="s">
        <v>10048</v>
      </c>
      <c r="CA2395" t="s">
        <v>10049</v>
      </c>
      <c r="CB2395">
        <v>0</v>
      </c>
      <c r="CC2395">
        <v>9.0007823743217105E-4</v>
      </c>
      <c r="CD2395">
        <v>2263</v>
      </c>
      <c r="CE2395">
        <v>-89.740199472309001</v>
      </c>
      <c r="CF2395">
        <v>7.8530566106424558E-4</v>
      </c>
      <c r="CG2395">
        <v>1.3231150090252899</v>
      </c>
      <c r="CH2395">
        <v>1.1543993217644397</v>
      </c>
      <c r="CI2395">
        <v>0</v>
      </c>
    </row>
    <row r="2396" spans="77:87" x14ac:dyDescent="0.25">
      <c r="BY2396" t="s">
        <v>10050</v>
      </c>
      <c r="BZ2396" t="s">
        <v>10051</v>
      </c>
      <c r="CA2396" t="s">
        <v>10052</v>
      </c>
      <c r="CB2396">
        <v>0</v>
      </c>
      <c r="CC2396">
        <v>3.4758402943536101E-4</v>
      </c>
      <c r="CD2396">
        <v>2264</v>
      </c>
      <c r="CE2396">
        <v>0.91773204043079704</v>
      </c>
      <c r="CF2396">
        <v>3.0326219950594052E-4</v>
      </c>
      <c r="CG2396">
        <v>12.420880533469701</v>
      </c>
      <c r="CH2396">
        <v>10.837044373124851</v>
      </c>
      <c r="CI2396">
        <v>0</v>
      </c>
    </row>
    <row r="2397" spans="77:87" x14ac:dyDescent="0.25">
      <c r="BY2397" t="s">
        <v>6185</v>
      </c>
      <c r="BZ2397" t="s">
        <v>6186</v>
      </c>
      <c r="CA2397" t="s">
        <v>6187</v>
      </c>
      <c r="CB2397">
        <v>0</v>
      </c>
      <c r="CC2397">
        <v>1.30147978419883E-2</v>
      </c>
      <c r="CD2397">
        <v>2265</v>
      </c>
      <c r="CE2397">
        <v>1.33352680315531</v>
      </c>
      <c r="CF2397">
        <v>1.135522890996501E-2</v>
      </c>
      <c r="CG2397">
        <v>1356048.89903058</v>
      </c>
      <c r="CH2397">
        <v>1183133.6797195952</v>
      </c>
      <c r="CI2397">
        <v>0</v>
      </c>
    </row>
    <row r="2398" spans="77:87" x14ac:dyDescent="0.25">
      <c r="BY2398" t="s">
        <v>8344</v>
      </c>
      <c r="BZ2398" t="s">
        <v>8345</v>
      </c>
      <c r="CA2398" t="s">
        <v>8346</v>
      </c>
      <c r="CB2398">
        <v>0</v>
      </c>
      <c r="CC2398">
        <v>8.0612527096032595E-3</v>
      </c>
      <c r="CD2398">
        <v>2266</v>
      </c>
      <c r="CE2398">
        <v>-7.6143404360776996</v>
      </c>
      <c r="CF2398">
        <v>7.0333301315909126E-3</v>
      </c>
      <c r="CG2398">
        <v>14.6409277837085</v>
      </c>
      <c r="CH2398">
        <v>12.774004518296701</v>
      </c>
      <c r="CI2398">
        <v>0</v>
      </c>
    </row>
    <row r="2399" spans="77:87" x14ac:dyDescent="0.25">
      <c r="BY2399" t="s">
        <v>10053</v>
      </c>
      <c r="BZ2399" t="s">
        <v>10054</v>
      </c>
      <c r="CA2399" t="s">
        <v>10055</v>
      </c>
      <c r="CB2399">
        <v>0</v>
      </c>
      <c r="CC2399">
        <v>1.17983470014395E-7</v>
      </c>
      <c r="CD2399">
        <v>2267</v>
      </c>
      <c r="CE2399">
        <v>38.142608232684999</v>
      </c>
      <c r="CF2399">
        <v>1.0293892581897948E-7</v>
      </c>
      <c r="CG2399">
        <v>10.5624349904251</v>
      </c>
      <c r="CH2399">
        <v>9.2155766550560383</v>
      </c>
      <c r="CI2399">
        <v>0</v>
      </c>
    </row>
    <row r="2400" spans="77:87" x14ac:dyDescent="0.25">
      <c r="BY2400" t="s">
        <v>7168</v>
      </c>
      <c r="BZ2400" t="s">
        <v>7169</v>
      </c>
      <c r="CA2400" t="s">
        <v>7170</v>
      </c>
      <c r="CB2400">
        <v>0</v>
      </c>
      <c r="CC2400">
        <v>2.22844796785188E-2</v>
      </c>
      <c r="CD2400">
        <v>2268</v>
      </c>
      <c r="CE2400">
        <v>0</v>
      </c>
      <c r="CF2400">
        <v>1.9442896536792164E-2</v>
      </c>
      <c r="CG2400">
        <v>0</v>
      </c>
      <c r="CH2400">
        <v>0</v>
      </c>
      <c r="CI2400">
        <v>0</v>
      </c>
    </row>
    <row r="2401" spans="77:87" x14ac:dyDescent="0.25">
      <c r="BY2401" t="s">
        <v>9201</v>
      </c>
      <c r="BZ2401" t="s">
        <v>9202</v>
      </c>
      <c r="CA2401" t="s">
        <v>9203</v>
      </c>
      <c r="CB2401">
        <v>0</v>
      </c>
      <c r="CC2401">
        <v>1.3903707416253E-2</v>
      </c>
      <c r="CD2401">
        <v>2269</v>
      </c>
      <c r="CE2401">
        <v>-20.020212038701199</v>
      </c>
      <c r="CF2401">
        <v>1.2130790068776921E-2</v>
      </c>
      <c r="CG2401">
        <v>0.85572752794121598</v>
      </c>
      <c r="CH2401">
        <v>0.74661028794332018</v>
      </c>
      <c r="CI2401">
        <v>0</v>
      </c>
    </row>
    <row r="2402" spans="77:87" x14ac:dyDescent="0.25">
      <c r="BY2402" t="s">
        <v>7260</v>
      </c>
      <c r="BZ2402" t="s">
        <v>9062</v>
      </c>
      <c r="CA2402" t="s">
        <v>9063</v>
      </c>
      <c r="CB2402">
        <v>0</v>
      </c>
      <c r="CC2402">
        <v>7.1291259776837299E-2</v>
      </c>
      <c r="CD2402">
        <v>2270</v>
      </c>
      <c r="CE2402">
        <v>3.16328867609566</v>
      </c>
      <c r="CF2402">
        <v>6.2200626077653698E-2</v>
      </c>
      <c r="CG2402">
        <v>772.15649343312396</v>
      </c>
      <c r="CH2402">
        <v>673.6957303294929</v>
      </c>
      <c r="CI2402">
        <v>0</v>
      </c>
    </row>
    <row r="2403" spans="77:87" x14ac:dyDescent="0.25">
      <c r="BY2403" t="s">
        <v>7162</v>
      </c>
      <c r="BZ2403" t="s">
        <v>9114</v>
      </c>
      <c r="CA2403" t="s">
        <v>9115</v>
      </c>
      <c r="CB2403">
        <v>0</v>
      </c>
      <c r="CC2403">
        <v>5.0116485973187901E-2</v>
      </c>
      <c r="CD2403">
        <v>2271</v>
      </c>
      <c r="CE2403">
        <v>1.3278352362625701</v>
      </c>
      <c r="CF2403">
        <v>4.3725932380802843E-2</v>
      </c>
      <c r="CG2403">
        <v>119.613017072208</v>
      </c>
      <c r="CH2403">
        <v>104.36068281326251</v>
      </c>
      <c r="CI2403">
        <v>0</v>
      </c>
    </row>
    <row r="2404" spans="77:87" x14ac:dyDescent="0.25">
      <c r="BY2404" t="s">
        <v>3662</v>
      </c>
      <c r="BZ2404" t="s">
        <v>10056</v>
      </c>
      <c r="CA2404" t="s">
        <v>10057</v>
      </c>
      <c r="CB2404">
        <v>0</v>
      </c>
      <c r="CC2404">
        <v>5.2494952560338697E-2</v>
      </c>
      <c r="CD2404">
        <v>2272</v>
      </c>
      <c r="CE2404">
        <v>-0.52903341037206797</v>
      </c>
      <c r="CF2404">
        <v>4.5801111179559692E-2</v>
      </c>
      <c r="CG2404">
        <v>18795.987444559301</v>
      </c>
      <c r="CH2404">
        <v>16399.235901553773</v>
      </c>
      <c r="CI2404">
        <v>0</v>
      </c>
    </row>
    <row r="2405" spans="77:87" x14ac:dyDescent="0.25">
      <c r="BY2405" t="s">
        <v>10058</v>
      </c>
      <c r="BZ2405" t="s">
        <v>10058</v>
      </c>
      <c r="CA2405" t="s">
        <v>10059</v>
      </c>
      <c r="CB2405">
        <v>0</v>
      </c>
      <c r="CC2405">
        <v>2.5756114154177698E-3</v>
      </c>
      <c r="CD2405">
        <v>2273</v>
      </c>
      <c r="CE2405">
        <v>-1.48491078043633</v>
      </c>
      <c r="CF2405">
        <v>2.2471849013921893E-3</v>
      </c>
      <c r="CG2405">
        <v>125.253869252006</v>
      </c>
      <c r="CH2405">
        <v>109.28224736820576</v>
      </c>
      <c r="CI2405">
        <v>0</v>
      </c>
    </row>
    <row r="2406" spans="77:87" x14ac:dyDescent="0.25">
      <c r="BY2406" t="s">
        <v>5256</v>
      </c>
      <c r="BZ2406" t="s">
        <v>1550</v>
      </c>
      <c r="CA2406" t="s">
        <v>1583</v>
      </c>
      <c r="CB2406">
        <v>0</v>
      </c>
      <c r="CC2406">
        <v>2.7376002061272802</v>
      </c>
      <c r="CD2406">
        <v>2274</v>
      </c>
      <c r="CE2406">
        <v>-6.7095939345322302</v>
      </c>
      <c r="CF2406">
        <v>2.3885178534431675</v>
      </c>
      <c r="CG2406">
        <v>7071812.3551002899</v>
      </c>
      <c r="CH2406">
        <v>6170057.2744520344</v>
      </c>
      <c r="CI2406">
        <v>0</v>
      </c>
    </row>
    <row r="2407" spans="77:87" x14ac:dyDescent="0.25">
      <c r="BY2407" t="s">
        <v>9389</v>
      </c>
      <c r="BZ2407" t="s">
        <v>9390</v>
      </c>
      <c r="CA2407" t="s">
        <v>9391</v>
      </c>
      <c r="CB2407">
        <v>0</v>
      </c>
      <c r="CC2407">
        <v>2.7126991504542301E-3</v>
      </c>
      <c r="CD2407">
        <v>2275</v>
      </c>
      <c r="CE2407">
        <v>0</v>
      </c>
      <c r="CF2407">
        <v>2.3667920309832107E-3</v>
      </c>
      <c r="CG2407">
        <v>0</v>
      </c>
      <c r="CH2407">
        <v>0</v>
      </c>
      <c r="CI2407">
        <v>0</v>
      </c>
    </row>
    <row r="2408" spans="77:87" x14ac:dyDescent="0.25">
      <c r="BY2408" t="s">
        <v>8534</v>
      </c>
      <c r="BZ2408" t="s">
        <v>8534</v>
      </c>
      <c r="CA2408" t="s">
        <v>8535</v>
      </c>
      <c r="CB2408">
        <v>0</v>
      </c>
      <c r="CC2408">
        <v>7.6495669259520299E-4</v>
      </c>
      <c r="CD2408">
        <v>2276</v>
      </c>
      <c r="CE2408">
        <v>-62.997380279025997</v>
      </c>
      <c r="CF2408">
        <v>6.674140048956186E-4</v>
      </c>
      <c r="CG2408">
        <v>120.06254542588201</v>
      </c>
      <c r="CH2408">
        <v>104.75289000844614</v>
      </c>
      <c r="CI2408">
        <v>0</v>
      </c>
    </row>
    <row r="2409" spans="77:87" x14ac:dyDescent="0.25">
      <c r="BY2409" t="s">
        <v>4080</v>
      </c>
      <c r="BZ2409" t="s">
        <v>7504</v>
      </c>
      <c r="CA2409" t="s">
        <v>7505</v>
      </c>
      <c r="CB2409">
        <v>0</v>
      </c>
      <c r="CC2409">
        <v>1.05487702212437E-4</v>
      </c>
      <c r="CD2409">
        <v>2277</v>
      </c>
      <c r="CE2409">
        <v>0</v>
      </c>
      <c r="CF2409">
        <v>9.203654335252035E-5</v>
      </c>
      <c r="CG2409">
        <v>0</v>
      </c>
      <c r="CH2409">
        <v>0</v>
      </c>
      <c r="CI2409">
        <v>0</v>
      </c>
    </row>
    <row r="2410" spans="77:87" x14ac:dyDescent="0.25">
      <c r="BY2410" t="s">
        <v>6607</v>
      </c>
      <c r="BZ2410" t="s">
        <v>1438</v>
      </c>
      <c r="CA2410" t="s">
        <v>1439</v>
      </c>
      <c r="CB2410">
        <v>0</v>
      </c>
      <c r="CC2410">
        <v>6.8334684403734602E-4</v>
      </c>
      <c r="CD2410">
        <v>2278</v>
      </c>
      <c r="CE2410">
        <v>0</v>
      </c>
      <c r="CF2410">
        <v>5.9621055456676817E-4</v>
      </c>
      <c r="CG2410">
        <v>0</v>
      </c>
      <c r="CH2410">
        <v>0</v>
      </c>
      <c r="CI2410">
        <v>0</v>
      </c>
    </row>
    <row r="2411" spans="77:87" x14ac:dyDescent="0.25">
      <c r="BY2411" t="s">
        <v>8536</v>
      </c>
      <c r="BZ2411" t="s">
        <v>1559</v>
      </c>
      <c r="CA2411" t="s">
        <v>1714</v>
      </c>
      <c r="CB2411">
        <v>0</v>
      </c>
      <c r="CC2411">
        <v>2.25929619132985E-3</v>
      </c>
      <c r="CD2411">
        <v>2279</v>
      </c>
      <c r="CE2411">
        <v>7.4472695707885697</v>
      </c>
      <c r="CF2411">
        <v>1.9712042967886165E-3</v>
      </c>
      <c r="CG2411">
        <v>18689.142098669199</v>
      </c>
      <c r="CH2411">
        <v>16306.014833099503</v>
      </c>
      <c r="CI2411">
        <v>0</v>
      </c>
    </row>
    <row r="2412" spans="77:87" x14ac:dyDescent="0.25">
      <c r="BY2412" t="s">
        <v>10060</v>
      </c>
      <c r="BZ2412" t="s">
        <v>10061</v>
      </c>
      <c r="CA2412" t="s">
        <v>10062</v>
      </c>
      <c r="CB2412">
        <v>0</v>
      </c>
      <c r="CC2412">
        <v>0.17511520737327099</v>
      </c>
      <c r="CD2412">
        <v>2280</v>
      </c>
      <c r="CE2412">
        <v>3.7966339633305601</v>
      </c>
      <c r="CF2412">
        <v>0.1527855668202758</v>
      </c>
      <c r="CG2412">
        <v>2189.9198152335398</v>
      </c>
      <c r="CH2412">
        <v>1910.6743799138512</v>
      </c>
      <c r="CI2412">
        <v>0</v>
      </c>
    </row>
    <row r="2413" spans="77:87" x14ac:dyDescent="0.25">
      <c r="BY2413" t="s">
        <v>9669</v>
      </c>
      <c r="BZ2413" t="s">
        <v>10063</v>
      </c>
      <c r="CA2413" t="s">
        <v>10064</v>
      </c>
      <c r="CB2413">
        <v>0</v>
      </c>
      <c r="CC2413">
        <v>1.9769905593493399E-3</v>
      </c>
      <c r="CD2413">
        <v>2281</v>
      </c>
      <c r="CE2413">
        <v>9.6923458148140504</v>
      </c>
      <c r="CF2413">
        <v>1.724896585164469E-3</v>
      </c>
      <c r="CG2413">
        <v>46.559351825434703</v>
      </c>
      <c r="CH2413">
        <v>40.62238263676624</v>
      </c>
      <c r="CI2413">
        <v>0</v>
      </c>
    </row>
    <row r="2414" spans="77:87" x14ac:dyDescent="0.25">
      <c r="BY2414" t="s">
        <v>6679</v>
      </c>
      <c r="BZ2414" t="s">
        <v>6680</v>
      </c>
      <c r="CA2414" t="s">
        <v>6681</v>
      </c>
      <c r="CB2414">
        <v>0</v>
      </c>
      <c r="CC2414">
        <v>2.0740678716911602E-2</v>
      </c>
      <c r="CD2414">
        <v>2282</v>
      </c>
      <c r="CE2414">
        <v>-0.97445226008888797</v>
      </c>
      <c r="CF2414">
        <v>1.8095951811003343E-2</v>
      </c>
      <c r="CG2414">
        <v>0</v>
      </c>
      <c r="CH2414">
        <v>0</v>
      </c>
      <c r="CI2414">
        <v>0</v>
      </c>
    </row>
    <row r="2415" spans="77:87" x14ac:dyDescent="0.25">
      <c r="BY2415" t="s">
        <v>10065</v>
      </c>
      <c r="BZ2415" t="s">
        <v>10066</v>
      </c>
      <c r="CA2415" t="s">
        <v>10067</v>
      </c>
      <c r="CB2415">
        <v>0</v>
      </c>
      <c r="CC2415">
        <v>3.1623603384643699E-2</v>
      </c>
      <c r="CD2415">
        <v>2283</v>
      </c>
      <c r="CE2415">
        <v>-1.1942272339036899</v>
      </c>
      <c r="CF2415">
        <v>2.7591151222654257E-2</v>
      </c>
      <c r="CG2415">
        <v>104755.909838747</v>
      </c>
      <c r="CH2415">
        <v>91398.064751569065</v>
      </c>
      <c r="CI2415">
        <v>0</v>
      </c>
    </row>
    <row r="2416" spans="77:87" x14ac:dyDescent="0.25">
      <c r="BY2416" t="s">
        <v>7803</v>
      </c>
      <c r="BZ2416" t="s">
        <v>7804</v>
      </c>
      <c r="CA2416" t="s">
        <v>7805</v>
      </c>
      <c r="CB2416">
        <v>0</v>
      </c>
      <c r="CC2416">
        <v>1.2701594109363001E-3</v>
      </c>
      <c r="CD2416">
        <v>2284</v>
      </c>
      <c r="CE2416">
        <v>3.8424841500998501</v>
      </c>
      <c r="CF2416">
        <v>1.1081963038101692E-3</v>
      </c>
      <c r="CG2416">
        <v>23434.570271967099</v>
      </c>
      <c r="CH2416">
        <v>20446.334478307497</v>
      </c>
      <c r="CI2416">
        <v>0</v>
      </c>
    </row>
    <row r="2417" spans="77:87" x14ac:dyDescent="0.25">
      <c r="BY2417" t="s">
        <v>8714</v>
      </c>
      <c r="BZ2417" t="s">
        <v>9069</v>
      </c>
      <c r="CA2417" t="s">
        <v>9070</v>
      </c>
      <c r="CB2417">
        <v>0</v>
      </c>
      <c r="CC2417">
        <v>3.4314417387818401E-6</v>
      </c>
      <c r="CD2417">
        <v>2285</v>
      </c>
      <c r="CE2417">
        <v>1.8481160347482699E-2</v>
      </c>
      <c r="CF2417">
        <v>2.9938848769028139E-6</v>
      </c>
      <c r="CG2417">
        <v>0</v>
      </c>
      <c r="CH2417">
        <v>0</v>
      </c>
      <c r="CI2417">
        <v>0</v>
      </c>
    </row>
    <row r="2418" spans="77:87" x14ac:dyDescent="0.25">
      <c r="BY2418" t="s">
        <v>8841</v>
      </c>
      <c r="BZ2418" t="s">
        <v>8842</v>
      </c>
      <c r="CA2418" t="s">
        <v>8843</v>
      </c>
      <c r="CB2418">
        <v>0</v>
      </c>
      <c r="CC2418">
        <v>2.7797241699431902E-2</v>
      </c>
      <c r="CD2418">
        <v>2286</v>
      </c>
      <c r="CE2418">
        <v>0.92701611984614996</v>
      </c>
      <c r="CF2418">
        <v>2.4252704221370554E-2</v>
      </c>
      <c r="CG2418">
        <v>21.681848525556902</v>
      </c>
      <c r="CH2418">
        <v>18.91710929266905</v>
      </c>
      <c r="CI2418">
        <v>0</v>
      </c>
    </row>
    <row r="2419" spans="77:87" x14ac:dyDescent="0.25">
      <c r="BY2419" t="s">
        <v>10068</v>
      </c>
      <c r="BZ2419" t="s">
        <v>10069</v>
      </c>
      <c r="CA2419" t="s">
        <v>10070</v>
      </c>
      <c r="CB2419">
        <v>0</v>
      </c>
      <c r="CC2419">
        <v>0.50643358385097403</v>
      </c>
      <c r="CD2419">
        <v>2287</v>
      </c>
      <c r="CE2419">
        <v>-4.6532864293605201</v>
      </c>
      <c r="CF2419">
        <v>0.44185621183980117</v>
      </c>
      <c r="CG2419">
        <v>108761.15861974499</v>
      </c>
      <c r="CH2419">
        <v>94892.588239506877</v>
      </c>
      <c r="CI2419">
        <v>0</v>
      </c>
    </row>
    <row r="2420" spans="77:87" x14ac:dyDescent="0.25">
      <c r="BY2420" t="s">
        <v>4258</v>
      </c>
      <c r="BZ2420" t="s">
        <v>4258</v>
      </c>
      <c r="CA2420" t="s">
        <v>1640</v>
      </c>
      <c r="CB2420">
        <v>0</v>
      </c>
      <c r="CC2420">
        <v>1.9550726610657201E-4</v>
      </c>
      <c r="CD2420">
        <v>2288</v>
      </c>
      <c r="CE2420">
        <v>0.696389519256429</v>
      </c>
      <c r="CF2420">
        <v>1.7057735257625868E-4</v>
      </c>
      <c r="CG2420">
        <v>0</v>
      </c>
      <c r="CH2420">
        <v>0</v>
      </c>
      <c r="CI2420">
        <v>0</v>
      </c>
    </row>
    <row r="2421" spans="77:87" x14ac:dyDescent="0.25">
      <c r="BY2421" t="s">
        <v>7837</v>
      </c>
      <c r="BZ2421" t="s">
        <v>7838</v>
      </c>
      <c r="CA2421" t="s">
        <v>7839</v>
      </c>
      <c r="CB2421">
        <v>0</v>
      </c>
      <c r="CC2421">
        <v>4.1878527307674697E-3</v>
      </c>
      <c r="CD2421">
        <v>2289</v>
      </c>
      <c r="CE2421">
        <v>1.0817453737993701</v>
      </c>
      <c r="CF2421">
        <v>3.6538428776563886E-3</v>
      </c>
      <c r="CG2421">
        <v>0</v>
      </c>
      <c r="CH2421">
        <v>0</v>
      </c>
      <c r="CI2421">
        <v>0</v>
      </c>
    </row>
    <row r="2422" spans="77:87" x14ac:dyDescent="0.25">
      <c r="BY2422" t="s">
        <v>5230</v>
      </c>
      <c r="BZ2422" t="s">
        <v>10071</v>
      </c>
      <c r="CA2422" t="s">
        <v>10072</v>
      </c>
      <c r="CB2422">
        <v>0</v>
      </c>
      <c r="CC2422">
        <v>1.3808166746563801E-4</v>
      </c>
      <c r="CD2422">
        <v>2290</v>
      </c>
      <c r="CE2422">
        <v>-9.3852299393037502</v>
      </c>
      <c r="CF2422">
        <v>1.204743217204247E-4</v>
      </c>
      <c r="CG2422">
        <v>9665.5592788396498</v>
      </c>
      <c r="CH2422">
        <v>8433.0651529576953</v>
      </c>
      <c r="CI2422">
        <v>0</v>
      </c>
    </row>
    <row r="2423" spans="77:87" x14ac:dyDescent="0.25">
      <c r="BY2423" t="s">
        <v>6768</v>
      </c>
      <c r="BZ2423" t="s">
        <v>6769</v>
      </c>
      <c r="CA2423" t="s">
        <v>6770</v>
      </c>
      <c r="CB2423">
        <v>0</v>
      </c>
      <c r="CC2423">
        <v>1.18537319232348E-5</v>
      </c>
      <c r="CD2423">
        <v>2291</v>
      </c>
      <c r="CE2423">
        <v>0</v>
      </c>
      <c r="CF2423">
        <v>1.0342215150775443E-5</v>
      </c>
      <c r="CG2423">
        <v>0</v>
      </c>
      <c r="CH2423">
        <v>0</v>
      </c>
      <c r="CI2423">
        <v>0</v>
      </c>
    </row>
    <row r="2424" spans="77:87" x14ac:dyDescent="0.25">
      <c r="BY2424" t="s">
        <v>10073</v>
      </c>
      <c r="BZ2424" t="s">
        <v>10074</v>
      </c>
      <c r="CA2424" t="s">
        <v>10075</v>
      </c>
      <c r="CB2424">
        <v>0</v>
      </c>
      <c r="CC2424">
        <v>3.4780735217427298E-4</v>
      </c>
      <c r="CD2424">
        <v>2292</v>
      </c>
      <c r="CE2424">
        <v>-4.5157994036347002</v>
      </c>
      <c r="CF2424">
        <v>3.0345704546912286E-4</v>
      </c>
      <c r="CG2424">
        <v>3038.4440525935102</v>
      </c>
      <c r="CH2424">
        <v>2650.9998976711026</v>
      </c>
      <c r="CI2424">
        <v>0</v>
      </c>
    </row>
    <row r="2425" spans="77:87" x14ac:dyDescent="0.25">
      <c r="BY2425" t="s">
        <v>10076</v>
      </c>
      <c r="BZ2425" t="s">
        <v>10077</v>
      </c>
      <c r="CA2425" t="s">
        <v>10077</v>
      </c>
      <c r="CB2425">
        <v>0</v>
      </c>
      <c r="CC2425">
        <v>9.26975465912806E-2</v>
      </c>
      <c r="CD2425">
        <v>2293</v>
      </c>
      <c r="CE2425">
        <v>12.099550823837699</v>
      </c>
      <c r="CF2425">
        <v>8.087731163524009E-2</v>
      </c>
      <c r="CG2425">
        <v>1540.9127487440301</v>
      </c>
      <c r="CH2425">
        <v>1344.4248005006846</v>
      </c>
      <c r="CI2425">
        <v>0</v>
      </c>
    </row>
    <row r="2426" spans="77:87" x14ac:dyDescent="0.25">
      <c r="BY2426" t="s">
        <v>8503</v>
      </c>
      <c r="BZ2426" t="s">
        <v>8503</v>
      </c>
      <c r="CA2426" t="s">
        <v>8504</v>
      </c>
      <c r="CB2426">
        <v>0</v>
      </c>
      <c r="CC2426">
        <v>3.41237371345818E-5</v>
      </c>
      <c r="CD2426">
        <v>2294</v>
      </c>
      <c r="CE2426">
        <v>-11.4705436089786</v>
      </c>
      <c r="CF2426">
        <v>2.9772482917602753E-5</v>
      </c>
      <c r="CG2426">
        <v>0</v>
      </c>
      <c r="CH2426">
        <v>0</v>
      </c>
      <c r="CI2426">
        <v>0</v>
      </c>
    </row>
    <row r="2427" spans="77:87" x14ac:dyDescent="0.25">
      <c r="BY2427" t="s">
        <v>3791</v>
      </c>
      <c r="BZ2427" t="s">
        <v>1430</v>
      </c>
      <c r="CA2427" t="s">
        <v>1431</v>
      </c>
      <c r="CB2427">
        <v>0</v>
      </c>
      <c r="CC2427">
        <v>1.44506211506278E-2</v>
      </c>
      <c r="CD2427">
        <v>2295</v>
      </c>
      <c r="CE2427">
        <v>3.2891874602782698</v>
      </c>
      <c r="CF2427">
        <v>1.2607964645226653E-2</v>
      </c>
      <c r="CG2427">
        <v>75284.709212364003</v>
      </c>
      <c r="CH2427">
        <v>65684.854801858659</v>
      </c>
      <c r="CI2427">
        <v>0</v>
      </c>
    </row>
    <row r="2428" spans="77:87" x14ac:dyDescent="0.25">
      <c r="BY2428" t="s">
        <v>6009</v>
      </c>
      <c r="BZ2428" t="s">
        <v>3086</v>
      </c>
      <c r="CA2428" t="s">
        <v>3087</v>
      </c>
      <c r="CB2428">
        <v>0</v>
      </c>
      <c r="CC2428">
        <v>3.0126397201102801E-3</v>
      </c>
      <c r="CD2428">
        <v>2296</v>
      </c>
      <c r="CE2428">
        <v>7.9109751699786096E-2</v>
      </c>
      <c r="CF2428">
        <v>2.628485978840139E-3</v>
      </c>
      <c r="CG2428">
        <v>0</v>
      </c>
      <c r="CH2428">
        <v>0</v>
      </c>
      <c r="CI2428">
        <v>0</v>
      </c>
    </row>
    <row r="2429" spans="77:87" x14ac:dyDescent="0.25">
      <c r="BY2429" t="s">
        <v>7607</v>
      </c>
      <c r="BZ2429" t="s">
        <v>2912</v>
      </c>
      <c r="CA2429" t="s">
        <v>7608</v>
      </c>
      <c r="CB2429">
        <v>0</v>
      </c>
      <c r="CC2429">
        <v>2.0229875646229598E-6</v>
      </c>
      <c r="CD2429">
        <v>2297</v>
      </c>
      <c r="CE2429">
        <v>7.7901826467352304</v>
      </c>
      <c r="CF2429">
        <v>1.7650283283076287E-6</v>
      </c>
      <c r="CG2429">
        <v>9.9945545412251597</v>
      </c>
      <c r="CH2429">
        <v>8.7201089134553786</v>
      </c>
      <c r="CI2429">
        <v>0</v>
      </c>
    </row>
    <row r="2430" spans="77:87" x14ac:dyDescent="0.25">
      <c r="BY2430" t="s">
        <v>6075</v>
      </c>
      <c r="BZ2430" t="s">
        <v>2387</v>
      </c>
      <c r="CA2430" t="s">
        <v>2388</v>
      </c>
      <c r="CB2430">
        <v>0</v>
      </c>
      <c r="CC2430">
        <v>2.45424334526459E-3</v>
      </c>
      <c r="CD2430">
        <v>2298</v>
      </c>
      <c r="CE2430">
        <v>14.0762740539788</v>
      </c>
      <c r="CF2430">
        <v>2.141292959336522E-3</v>
      </c>
      <c r="CG2430">
        <v>261247.24226115699</v>
      </c>
      <c r="CH2430">
        <v>227934.56141146793</v>
      </c>
      <c r="CI2430">
        <v>0</v>
      </c>
    </row>
    <row r="2431" spans="77:87" x14ac:dyDescent="0.25">
      <c r="BY2431" t="s">
        <v>10078</v>
      </c>
      <c r="BZ2431" t="s">
        <v>10079</v>
      </c>
      <c r="CA2431" t="s">
        <v>10080</v>
      </c>
      <c r="CB2431">
        <v>0</v>
      </c>
      <c r="CC2431">
        <v>4.5187049102822299E-5</v>
      </c>
      <c r="CD2431">
        <v>2299</v>
      </c>
      <c r="CE2431">
        <v>-65.392164679707506</v>
      </c>
      <c r="CF2431">
        <v>3.9425067723525033E-5</v>
      </c>
      <c r="CG2431">
        <v>1.52009233181894E-3</v>
      </c>
      <c r="CH2431">
        <v>1.3262592782193802E-3</v>
      </c>
      <c r="CI2431">
        <v>0</v>
      </c>
    </row>
    <row r="2432" spans="77:87" x14ac:dyDescent="0.25">
      <c r="BY2432" t="s">
        <v>8696</v>
      </c>
      <c r="BZ2432" t="s">
        <v>8697</v>
      </c>
      <c r="CA2432" t="s">
        <v>8698</v>
      </c>
      <c r="CB2432">
        <v>0</v>
      </c>
      <c r="CC2432">
        <v>1.26981601596309E-3</v>
      </c>
      <c r="CD2432">
        <v>2300</v>
      </c>
      <c r="CE2432">
        <v>0</v>
      </c>
      <c r="CF2432">
        <v>1.1078966965035731E-3</v>
      </c>
      <c r="CG2432">
        <v>0</v>
      </c>
      <c r="CH2432">
        <v>0</v>
      </c>
      <c r="CI2432">
        <v>0</v>
      </c>
    </row>
    <row r="2433" spans="77:87" x14ac:dyDescent="0.25">
      <c r="BY2433" t="s">
        <v>7509</v>
      </c>
      <c r="BZ2433" t="s">
        <v>7509</v>
      </c>
      <c r="CA2433" t="s">
        <v>674</v>
      </c>
      <c r="CB2433">
        <v>0</v>
      </c>
      <c r="CC2433">
        <v>1.00072512475249</v>
      </c>
      <c r="CD2433">
        <v>2301</v>
      </c>
      <c r="CE2433">
        <v>9.2810119244950598E-2</v>
      </c>
      <c r="CF2433">
        <v>0.87311866119480142</v>
      </c>
      <c r="CG2433">
        <v>983324.80727583403</v>
      </c>
      <c r="CH2433">
        <v>857937.1278008637</v>
      </c>
      <c r="CI2433">
        <v>0</v>
      </c>
    </row>
    <row r="2434" spans="77:87" x14ac:dyDescent="0.25">
      <c r="BY2434" t="s">
        <v>9071</v>
      </c>
      <c r="BZ2434" t="s">
        <v>9072</v>
      </c>
      <c r="CA2434" t="s">
        <v>9073</v>
      </c>
      <c r="CB2434">
        <v>0</v>
      </c>
      <c r="CC2434">
        <v>1.0999154584536501E-6</v>
      </c>
      <c r="CD2434">
        <v>2302</v>
      </c>
      <c r="CE2434">
        <v>0</v>
      </c>
      <c r="CF2434">
        <v>9.5966083868439174E-7</v>
      </c>
      <c r="CG2434">
        <v>0</v>
      </c>
      <c r="CH2434">
        <v>0</v>
      </c>
      <c r="CI2434">
        <v>0</v>
      </c>
    </row>
    <row r="2435" spans="77:87" x14ac:dyDescent="0.25">
      <c r="BY2435" t="s">
        <v>10081</v>
      </c>
      <c r="BZ2435" t="s">
        <v>10082</v>
      </c>
      <c r="CA2435" t="s">
        <v>10083</v>
      </c>
      <c r="CB2435">
        <v>0</v>
      </c>
      <c r="CC2435">
        <v>2.8487558069253901E-2</v>
      </c>
      <c r="CD2435">
        <v>2303</v>
      </c>
      <c r="CE2435">
        <v>0.19490611121993801</v>
      </c>
      <c r="CF2435">
        <v>2.485499558961107E-2</v>
      </c>
      <c r="CG2435">
        <v>2.8487558069253902</v>
      </c>
      <c r="CH2435">
        <v>2.4854995589611071</v>
      </c>
      <c r="CI2435">
        <v>0</v>
      </c>
    </row>
    <row r="2436" spans="77:87" x14ac:dyDescent="0.25">
      <c r="BY2436" t="s">
        <v>10084</v>
      </c>
      <c r="BZ2436" t="s">
        <v>10085</v>
      </c>
      <c r="CA2436" t="s">
        <v>10086</v>
      </c>
      <c r="CB2436">
        <v>0</v>
      </c>
      <c r="CC2436">
        <v>2.0855561124379501E-3</v>
      </c>
      <c r="CD2436">
        <v>2304</v>
      </c>
      <c r="CE2436">
        <v>0.27778232367450301</v>
      </c>
      <c r="CF2436">
        <v>1.8196185103165382E-3</v>
      </c>
      <c r="CG2436">
        <v>834.22244497518</v>
      </c>
      <c r="CH2436">
        <v>727.84740412661529</v>
      </c>
      <c r="CI2436">
        <v>0</v>
      </c>
    </row>
    <row r="2437" spans="77:87" x14ac:dyDescent="0.25">
      <c r="BY2437" t="s">
        <v>10087</v>
      </c>
      <c r="BZ2437" t="s">
        <v>10088</v>
      </c>
      <c r="CA2437" t="s">
        <v>10089</v>
      </c>
      <c r="CB2437">
        <v>0</v>
      </c>
      <c r="CC2437">
        <v>1.72238902902659E-2</v>
      </c>
      <c r="CD2437">
        <v>2305</v>
      </c>
      <c r="CE2437">
        <v>9.6432664817947007</v>
      </c>
      <c r="CF2437">
        <v>1.5027603143792942E-2</v>
      </c>
      <c r="CG2437">
        <v>155.74034498955899</v>
      </c>
      <c r="CH2437">
        <v>135.88127063856044</v>
      </c>
      <c r="CI2437">
        <v>0</v>
      </c>
    </row>
    <row r="2438" spans="77:87" x14ac:dyDescent="0.25">
      <c r="BY2438" t="s">
        <v>7604</v>
      </c>
      <c r="BZ2438" t="s">
        <v>7605</v>
      </c>
      <c r="CA2438" t="s">
        <v>7606</v>
      </c>
      <c r="CB2438">
        <v>0</v>
      </c>
      <c r="CC2438">
        <v>1.7191172213660501E-3</v>
      </c>
      <c r="CD2438">
        <v>2306</v>
      </c>
      <c r="CE2438">
        <v>0</v>
      </c>
      <c r="CF2438">
        <v>1.4999057080007803E-3</v>
      </c>
      <c r="CG2438">
        <v>0</v>
      </c>
      <c r="CH2438">
        <v>0</v>
      </c>
      <c r="CI2438">
        <v>0</v>
      </c>
    </row>
    <row r="2439" spans="77:87" x14ac:dyDescent="0.25">
      <c r="BY2439" t="s">
        <v>10090</v>
      </c>
      <c r="BZ2439" t="s">
        <v>10090</v>
      </c>
      <c r="CA2439" t="s">
        <v>10091</v>
      </c>
      <c r="CB2439">
        <v>0</v>
      </c>
      <c r="CC2439">
        <v>3.0246460492473199E-5</v>
      </c>
      <c r="CD2439">
        <v>2307</v>
      </c>
      <c r="CE2439">
        <v>-5.5496841166287698</v>
      </c>
      <c r="CF2439">
        <v>2.6389613329235985E-5</v>
      </c>
      <c r="CG2439">
        <v>3319.3657082952</v>
      </c>
      <c r="CH2439">
        <v>2896.1001093676473</v>
      </c>
      <c r="CI2439">
        <v>0</v>
      </c>
    </row>
    <row r="2440" spans="77:87" x14ac:dyDescent="0.25">
      <c r="BY2440" t="s">
        <v>10092</v>
      </c>
      <c r="BZ2440" t="s">
        <v>10093</v>
      </c>
      <c r="CA2440" t="s">
        <v>10094</v>
      </c>
      <c r="CB2440">
        <v>0</v>
      </c>
      <c r="CC2440">
        <v>2.1599671307667601</v>
      </c>
      <c r="CD2440">
        <v>2308</v>
      </c>
      <c r="CE2440">
        <v>0.26332326241824999</v>
      </c>
      <c r="CF2440">
        <v>1.8845410820541684</v>
      </c>
      <c r="CG2440">
        <v>458788.97564583801</v>
      </c>
      <c r="CH2440">
        <v>400286.95820533484</v>
      </c>
      <c r="CI2440">
        <v>0</v>
      </c>
    </row>
    <row r="2441" spans="77:87" x14ac:dyDescent="0.25">
      <c r="BY2441" t="s">
        <v>10095</v>
      </c>
      <c r="BZ2441" t="s">
        <v>10096</v>
      </c>
      <c r="CA2441" t="s">
        <v>10097</v>
      </c>
      <c r="CB2441">
        <v>0</v>
      </c>
      <c r="CC2441">
        <v>2.1432564982154E-8</v>
      </c>
      <c r="CD2441">
        <v>2309</v>
      </c>
      <c r="CE2441">
        <v>-49.784196899262703</v>
      </c>
      <c r="CF2441">
        <v>1.8699612891019624E-8</v>
      </c>
      <c r="CG2441">
        <v>48.348822469523299</v>
      </c>
      <c r="CH2441">
        <v>42.183670721144523</v>
      </c>
      <c r="CI2441">
        <v>0</v>
      </c>
    </row>
    <row r="2442" spans="77:87" x14ac:dyDescent="0.25">
      <c r="BY2442" t="s">
        <v>7928</v>
      </c>
      <c r="BZ2442" t="s">
        <v>7928</v>
      </c>
      <c r="CA2442" t="s">
        <v>7929</v>
      </c>
      <c r="CB2442">
        <v>0</v>
      </c>
      <c r="CC2442">
        <v>1.01181702933213</v>
      </c>
      <c r="CD2442">
        <v>2310</v>
      </c>
      <c r="CE2442">
        <v>0</v>
      </c>
      <c r="CF2442">
        <v>0.88279619265387321</v>
      </c>
      <c r="CG2442">
        <v>0</v>
      </c>
      <c r="CH2442">
        <v>0</v>
      </c>
      <c r="CI2442">
        <v>0</v>
      </c>
    </row>
    <row r="2443" spans="77:87" x14ac:dyDescent="0.25">
      <c r="BY2443" t="s">
        <v>10098</v>
      </c>
      <c r="BZ2443" t="s">
        <v>10099</v>
      </c>
      <c r="CA2443" t="s">
        <v>10100</v>
      </c>
      <c r="CB2443">
        <v>0</v>
      </c>
      <c r="CC2443">
        <v>6.85284058236278E-5</v>
      </c>
      <c r="CD2443">
        <v>2311</v>
      </c>
      <c r="CE2443">
        <v>0</v>
      </c>
      <c r="CF2443">
        <v>5.9790074683433756E-5</v>
      </c>
      <c r="CG2443">
        <v>0</v>
      </c>
      <c r="CH2443">
        <v>0</v>
      </c>
      <c r="CI2443">
        <v>0</v>
      </c>
    </row>
    <row r="2444" spans="77:87" x14ac:dyDescent="0.25">
      <c r="BY2444" t="s">
        <v>6776</v>
      </c>
      <c r="BZ2444" t="s">
        <v>6777</v>
      </c>
      <c r="CA2444" t="s">
        <v>6778</v>
      </c>
      <c r="CB2444">
        <v>0</v>
      </c>
      <c r="CC2444">
        <v>8.2077785611267707E-3</v>
      </c>
      <c r="CD2444">
        <v>2312</v>
      </c>
      <c r="CE2444">
        <v>-1.35962140384174</v>
      </c>
      <c r="CF2444">
        <v>7.1611718856832551E-3</v>
      </c>
      <c r="CG2444">
        <v>105859.237658502</v>
      </c>
      <c r="CH2444">
        <v>92360.702827715824</v>
      </c>
      <c r="CI2444">
        <v>0</v>
      </c>
    </row>
    <row r="2445" spans="77:87" x14ac:dyDescent="0.25">
      <c r="BY2445" t="s">
        <v>10101</v>
      </c>
      <c r="BZ2445" t="s">
        <v>10102</v>
      </c>
      <c r="CA2445" t="s">
        <v>10103</v>
      </c>
      <c r="CB2445">
        <v>0</v>
      </c>
      <c r="CC2445">
        <v>0.115775530867718</v>
      </c>
      <c r="CD2445">
        <v>2313</v>
      </c>
      <c r="CE2445">
        <v>0</v>
      </c>
      <c r="CF2445">
        <v>0.10101252982465185</v>
      </c>
      <c r="CG2445">
        <v>0</v>
      </c>
      <c r="CH2445">
        <v>0</v>
      </c>
      <c r="CI2445">
        <v>0</v>
      </c>
    </row>
    <row r="2446" spans="77:87" x14ac:dyDescent="0.25">
      <c r="BY2446" t="s">
        <v>10104</v>
      </c>
      <c r="BZ2446" t="s">
        <v>10105</v>
      </c>
      <c r="CA2446" t="s">
        <v>10106</v>
      </c>
      <c r="CB2446">
        <v>0</v>
      </c>
      <c r="CC2446">
        <v>1.0251230179215299E-3</v>
      </c>
      <c r="CD2446">
        <v>2314</v>
      </c>
      <c r="CE2446">
        <v>-1.7077675501310901</v>
      </c>
      <c r="CF2446">
        <v>8.9440548141428455E-4</v>
      </c>
      <c r="CG2446">
        <v>175627.76472740999</v>
      </c>
      <c r="CH2446">
        <v>153232.76593595912</v>
      </c>
      <c r="CI2446">
        <v>0</v>
      </c>
    </row>
    <row r="2447" spans="77:87" x14ac:dyDescent="0.25">
      <c r="BY2447" t="s">
        <v>7306</v>
      </c>
      <c r="BZ2447" t="s">
        <v>7306</v>
      </c>
      <c r="CA2447" t="s">
        <v>7307</v>
      </c>
      <c r="CB2447">
        <v>0</v>
      </c>
      <c r="CC2447">
        <v>3.4562609929041701E-4</v>
      </c>
      <c r="CD2447">
        <v>2315</v>
      </c>
      <c r="CE2447">
        <v>-2.0632213225872702</v>
      </c>
      <c r="CF2447">
        <v>3.0155393286549891E-4</v>
      </c>
      <c r="CG2447">
        <v>348513.03806094598</v>
      </c>
      <c r="CH2447">
        <v>304072.74652564264</v>
      </c>
      <c r="CI2447">
        <v>0</v>
      </c>
    </row>
    <row r="2448" spans="77:87" x14ac:dyDescent="0.25">
      <c r="BY2448" t="s">
        <v>6712</v>
      </c>
      <c r="BZ2448" t="s">
        <v>552</v>
      </c>
      <c r="CA2448" t="s">
        <v>553</v>
      </c>
      <c r="CB2448">
        <v>0</v>
      </c>
      <c r="CC2448">
        <v>2.5324420859000399E-3</v>
      </c>
      <c r="CD2448">
        <v>2316</v>
      </c>
      <c r="CE2448">
        <v>-30.632973127675001</v>
      </c>
      <c r="CF2448">
        <v>2.2095202657585831E-3</v>
      </c>
      <c r="CG2448">
        <v>282.11803650558602</v>
      </c>
      <c r="CH2448">
        <v>246.14403719861284</v>
      </c>
      <c r="CI2448">
        <v>0</v>
      </c>
    </row>
    <row r="2449" spans="77:87" x14ac:dyDescent="0.25">
      <c r="BY2449" t="s">
        <v>8249</v>
      </c>
      <c r="BZ2449" t="s">
        <v>10107</v>
      </c>
      <c r="CA2449" t="s">
        <v>10108</v>
      </c>
      <c r="CB2449">
        <v>0</v>
      </c>
      <c r="CC2449">
        <v>4.3475062766070903E-2</v>
      </c>
      <c r="CD2449">
        <v>2317</v>
      </c>
      <c r="CE2449">
        <v>-5.8507727300011396</v>
      </c>
      <c r="CF2449">
        <v>3.7931383612518153E-2</v>
      </c>
      <c r="CG2449">
        <v>7292.5076794501201</v>
      </c>
      <c r="CH2449">
        <v>6362.6108552127207</v>
      </c>
      <c r="CI2449">
        <v>0</v>
      </c>
    </row>
    <row r="2450" spans="77:87" x14ac:dyDescent="0.25">
      <c r="BY2450" t="s">
        <v>8864</v>
      </c>
      <c r="BZ2450" t="s">
        <v>8865</v>
      </c>
      <c r="CA2450" t="s">
        <v>8866</v>
      </c>
      <c r="CB2450">
        <v>0</v>
      </c>
      <c r="CC2450">
        <v>1.2946306093461301E-2</v>
      </c>
      <c r="CD2450">
        <v>2318</v>
      </c>
      <c r="CE2450">
        <v>8.0674145079524102</v>
      </c>
      <c r="CF2450">
        <v>1.1295470818259682E-2</v>
      </c>
      <c r="CG2450">
        <v>601.37697512139096</v>
      </c>
      <c r="CH2450">
        <v>524.69299151576217</v>
      </c>
      <c r="CI2450">
        <v>0</v>
      </c>
    </row>
    <row r="2451" spans="77:87" x14ac:dyDescent="0.25">
      <c r="BY2451" t="s">
        <v>7540</v>
      </c>
      <c r="BZ2451" t="s">
        <v>7541</v>
      </c>
      <c r="CA2451" t="s">
        <v>7542</v>
      </c>
      <c r="CB2451">
        <v>0</v>
      </c>
      <c r="CC2451">
        <v>3.62816260922711E-3</v>
      </c>
      <c r="CD2451">
        <v>2319</v>
      </c>
      <c r="CE2451">
        <v>7.8387275123900597</v>
      </c>
      <c r="CF2451">
        <v>3.165521082274126E-3</v>
      </c>
      <c r="CG2451">
        <v>18147.771499203802</v>
      </c>
      <c r="CH2451">
        <v>15833.676564254336</v>
      </c>
      <c r="CI2451">
        <v>0</v>
      </c>
    </row>
    <row r="2452" spans="77:87" x14ac:dyDescent="0.25">
      <c r="BY2452" t="s">
        <v>9338</v>
      </c>
      <c r="BZ2452" t="s">
        <v>872</v>
      </c>
      <c r="CA2452" t="s">
        <v>873</v>
      </c>
      <c r="CB2452">
        <v>0</v>
      </c>
      <c r="CC2452">
        <v>1.05575362165955E-4</v>
      </c>
      <c r="CD2452">
        <v>2320</v>
      </c>
      <c r="CE2452">
        <v>-0.82434396258368103</v>
      </c>
      <c r="CF2452">
        <v>9.2113025434725456E-5</v>
      </c>
      <c r="CG2452">
        <v>0</v>
      </c>
      <c r="CH2452">
        <v>0</v>
      </c>
      <c r="CI2452">
        <v>0</v>
      </c>
    </row>
    <row r="2453" spans="77:87" x14ac:dyDescent="0.25">
      <c r="BY2453" t="s">
        <v>7524</v>
      </c>
      <c r="BZ2453" t="s">
        <v>7525</v>
      </c>
      <c r="CA2453" t="s">
        <v>7526</v>
      </c>
      <c r="CB2453">
        <v>0</v>
      </c>
      <c r="CC2453">
        <v>1.03903571121251E-2</v>
      </c>
      <c r="CD2453">
        <v>2321</v>
      </c>
      <c r="CE2453">
        <v>1.35368416863394</v>
      </c>
      <c r="CF2453">
        <v>9.0654411153295849E-3</v>
      </c>
      <c r="CG2453">
        <v>5.29908212718379</v>
      </c>
      <c r="CH2453">
        <v>4.6233749688180783</v>
      </c>
      <c r="CI2453">
        <v>0</v>
      </c>
    </row>
    <row r="2454" spans="77:87" x14ac:dyDescent="0.25">
      <c r="BY2454" t="s">
        <v>1949</v>
      </c>
      <c r="BZ2454" t="s">
        <v>1949</v>
      </c>
      <c r="CA2454" t="s">
        <v>1950</v>
      </c>
      <c r="CB2454">
        <v>0</v>
      </c>
      <c r="CC2454">
        <v>3.2811958801745298E-3</v>
      </c>
      <c r="CD2454">
        <v>2322</v>
      </c>
      <c r="CE2454">
        <v>-9.2224432103243892</v>
      </c>
      <c r="CF2454">
        <v>2.8627974687099561E-3</v>
      </c>
      <c r="CG2454">
        <v>0</v>
      </c>
      <c r="CH2454">
        <v>0</v>
      </c>
      <c r="CI2454">
        <v>0</v>
      </c>
    </row>
    <row r="2455" spans="77:87" x14ac:dyDescent="0.25">
      <c r="BY2455" t="s">
        <v>9332</v>
      </c>
      <c r="BZ2455" t="s">
        <v>9333</v>
      </c>
      <c r="CA2455" t="s">
        <v>9334</v>
      </c>
      <c r="CB2455">
        <v>0</v>
      </c>
      <c r="CC2455">
        <v>0.13903707416253</v>
      </c>
      <c r="CD2455">
        <v>2323</v>
      </c>
      <c r="CE2455">
        <v>-5.8294124722503202</v>
      </c>
      <c r="CF2455">
        <v>0.12130790068776921</v>
      </c>
      <c r="CG2455">
        <v>1.0114542797705</v>
      </c>
      <c r="CH2455">
        <v>0.88247969873984489</v>
      </c>
      <c r="CI2455">
        <v>0</v>
      </c>
    </row>
    <row r="2456" spans="77:87" x14ac:dyDescent="0.25">
      <c r="BY2456" t="s">
        <v>5837</v>
      </c>
      <c r="BZ2456" t="s">
        <v>10109</v>
      </c>
      <c r="CA2456" t="s">
        <v>10110</v>
      </c>
      <c r="CB2456">
        <v>0</v>
      </c>
      <c r="CC2456">
        <v>1.0661272239720499E-6</v>
      </c>
      <c r="CD2456">
        <v>2324</v>
      </c>
      <c r="CE2456">
        <v>-0.30174731520214199</v>
      </c>
      <c r="CF2456">
        <v>9.3018107713447842E-7</v>
      </c>
      <c r="CG2456">
        <v>3.19838167191614</v>
      </c>
      <c r="CH2456">
        <v>2.7905432314034266</v>
      </c>
      <c r="CI2456">
        <v>0</v>
      </c>
    </row>
    <row r="2457" spans="77:87" x14ac:dyDescent="0.25">
      <c r="BY2457" t="s">
        <v>7938</v>
      </c>
      <c r="BZ2457" t="s">
        <v>3501</v>
      </c>
      <c r="CA2457" t="s">
        <v>3502</v>
      </c>
      <c r="CB2457">
        <v>0</v>
      </c>
      <c r="CC2457">
        <v>0.28947061253120399</v>
      </c>
      <c r="CD2457">
        <v>2325</v>
      </c>
      <c r="CE2457">
        <v>0.480148742180393</v>
      </c>
      <c r="CF2457">
        <v>0.25255905684490015</v>
      </c>
      <c r="CG2457">
        <v>0</v>
      </c>
      <c r="CH2457">
        <v>0</v>
      </c>
      <c r="CI2457">
        <v>0</v>
      </c>
    </row>
    <row r="2458" spans="77:87" x14ac:dyDescent="0.25">
      <c r="BY2458" t="s">
        <v>4292</v>
      </c>
      <c r="BZ2458" t="s">
        <v>6960</v>
      </c>
      <c r="CA2458" t="s">
        <v>6961</v>
      </c>
      <c r="CB2458">
        <v>0</v>
      </c>
      <c r="CC2458">
        <v>4.3487171967037603E-3</v>
      </c>
      <c r="CD2458">
        <v>2326</v>
      </c>
      <c r="CE2458">
        <v>0</v>
      </c>
      <c r="CF2458">
        <v>3.7941948720832787E-3</v>
      </c>
      <c r="CG2458">
        <v>0</v>
      </c>
      <c r="CH2458">
        <v>0</v>
      </c>
      <c r="CI2458">
        <v>0</v>
      </c>
    </row>
    <row r="2459" spans="77:87" x14ac:dyDescent="0.25">
      <c r="BY2459" t="s">
        <v>9198</v>
      </c>
      <c r="BZ2459" t="s">
        <v>9199</v>
      </c>
      <c r="CA2459" t="s">
        <v>9200</v>
      </c>
      <c r="CB2459">
        <v>0</v>
      </c>
      <c r="CC2459">
        <v>1.5552366501897499E-6</v>
      </c>
      <c r="CD2459">
        <v>2327</v>
      </c>
      <c r="CE2459">
        <v>-0.64484049067972105</v>
      </c>
      <c r="CF2459">
        <v>1.3569222039774549E-6</v>
      </c>
      <c r="CG2459">
        <v>6.94179878812194E-3</v>
      </c>
      <c r="CH2459">
        <v>6.0566222574533618E-3</v>
      </c>
      <c r="CI2459">
        <v>0</v>
      </c>
    </row>
    <row r="2460" spans="77:87" x14ac:dyDescent="0.25">
      <c r="BY2460" t="s">
        <v>9988</v>
      </c>
      <c r="BZ2460" t="s">
        <v>1691</v>
      </c>
      <c r="CA2460" t="s">
        <v>1692</v>
      </c>
      <c r="CB2460">
        <v>0</v>
      </c>
      <c r="CC2460">
        <v>8.6915319364372703E-4</v>
      </c>
      <c r="CD2460">
        <v>2328</v>
      </c>
      <c r="CE2460">
        <v>0.93865105548386196</v>
      </c>
      <c r="CF2460">
        <v>7.5832399330944119E-4</v>
      </c>
      <c r="CG2460">
        <v>8332.6600022323091</v>
      </c>
      <c r="CH2460">
        <v>7270.1291947076625</v>
      </c>
      <c r="CI2460">
        <v>0</v>
      </c>
    </row>
    <row r="2461" spans="77:87" x14ac:dyDescent="0.25">
      <c r="BY2461" t="s">
        <v>3442</v>
      </c>
      <c r="BZ2461" t="s">
        <v>3442</v>
      </c>
      <c r="CA2461" t="s">
        <v>3443</v>
      </c>
      <c r="CB2461">
        <v>0</v>
      </c>
      <c r="CC2461">
        <v>1.3398896473681301E-4</v>
      </c>
      <c r="CD2461">
        <v>2329</v>
      </c>
      <c r="CE2461">
        <v>-20.575128991379</v>
      </c>
      <c r="CF2461">
        <v>1.1690349588736309E-4</v>
      </c>
      <c r="CG2461">
        <v>679.36905310378495</v>
      </c>
      <c r="CH2461">
        <v>592.73998766630916</v>
      </c>
      <c r="CI2461">
        <v>0</v>
      </c>
    </row>
    <row r="2462" spans="77:87" x14ac:dyDescent="0.25">
      <c r="BY2462" t="s">
        <v>9024</v>
      </c>
      <c r="BZ2462" t="s">
        <v>10111</v>
      </c>
      <c r="CA2462" t="s">
        <v>10112</v>
      </c>
      <c r="CB2462">
        <v>0</v>
      </c>
      <c r="CC2462">
        <v>1.3539924055323499E-3</v>
      </c>
      <c r="CD2462">
        <v>2330</v>
      </c>
      <c r="CE2462">
        <v>-3.0892956651446402</v>
      </c>
      <c r="CF2462">
        <v>1.1813394179332984E-3</v>
      </c>
      <c r="CG2462">
        <v>25959.3807258087</v>
      </c>
      <c r="CH2462">
        <v>22649.196251937941</v>
      </c>
      <c r="CI2462">
        <v>0</v>
      </c>
    </row>
    <row r="2463" spans="77:87" x14ac:dyDescent="0.25">
      <c r="BY2463" t="s">
        <v>3355</v>
      </c>
      <c r="BZ2463" t="s">
        <v>3355</v>
      </c>
      <c r="CA2463" t="s">
        <v>3354</v>
      </c>
      <c r="CB2463">
        <v>0</v>
      </c>
      <c r="CC2463">
        <v>4.8628216688344903</v>
      </c>
      <c r="CD2463">
        <v>2331</v>
      </c>
      <c r="CE2463">
        <v>-0.24622687107206601</v>
      </c>
      <c r="CF2463">
        <v>4.2427438265547313</v>
      </c>
      <c r="CG2463">
        <v>1444.25803564384</v>
      </c>
      <c r="CH2463">
        <v>1260.094916486752</v>
      </c>
      <c r="CI2463">
        <v>0</v>
      </c>
    </row>
    <row r="2464" spans="77:87" x14ac:dyDescent="0.25">
      <c r="BY2464" t="s">
        <v>6136</v>
      </c>
      <c r="BZ2464" t="s">
        <v>3578</v>
      </c>
      <c r="CA2464" t="s">
        <v>3579</v>
      </c>
      <c r="CB2464">
        <v>0</v>
      </c>
      <c r="CC2464">
        <v>3.7574058448586002E-2</v>
      </c>
      <c r="CD2464">
        <v>2332</v>
      </c>
      <c r="CE2464">
        <v>-5.7663395378473897E-2</v>
      </c>
      <c r="CF2464">
        <v>3.2782839959573019E-2</v>
      </c>
      <c r="CG2464">
        <v>612004.76491178304</v>
      </c>
      <c r="CH2464">
        <v>533965.58931882225</v>
      </c>
      <c r="CI2464">
        <v>0</v>
      </c>
    </row>
    <row r="2465" spans="77:87" x14ac:dyDescent="0.25">
      <c r="BY2465" t="s">
        <v>10113</v>
      </c>
      <c r="BZ2465" t="s">
        <v>10113</v>
      </c>
      <c r="CA2465" t="s">
        <v>10114</v>
      </c>
      <c r="CB2465">
        <v>0</v>
      </c>
      <c r="CC2465">
        <v>6.8275251416040404E-4</v>
      </c>
      <c r="CD2465">
        <v>2333</v>
      </c>
      <c r="CE2465">
        <v>-2.65717102085148</v>
      </c>
      <c r="CF2465">
        <v>5.9569201006975459E-4</v>
      </c>
      <c r="CG2465">
        <v>685.94711317415999</v>
      </c>
      <c r="CH2465">
        <v>598.47925298487041</v>
      </c>
      <c r="CI2465">
        <v>0</v>
      </c>
    </row>
    <row r="2466" spans="77:87" x14ac:dyDescent="0.25">
      <c r="BY2466" t="s">
        <v>5470</v>
      </c>
      <c r="BZ2466" t="s">
        <v>5471</v>
      </c>
      <c r="CA2466" t="s">
        <v>5472</v>
      </c>
      <c r="CB2466">
        <v>0</v>
      </c>
      <c r="CC2466">
        <v>2.6974798266845E-3</v>
      </c>
      <c r="CD2466">
        <v>2334</v>
      </c>
      <c r="CE2466">
        <v>-2.3701785770276702</v>
      </c>
      <c r="CF2466">
        <v>2.353513384064654E-3</v>
      </c>
      <c r="CG2466">
        <v>428740.86920352897</v>
      </c>
      <c r="CH2466">
        <v>374070.40600791038</v>
      </c>
      <c r="CI2466">
        <v>0</v>
      </c>
    </row>
    <row r="2467" spans="77:87" x14ac:dyDescent="0.25">
      <c r="BY2467" t="s">
        <v>7546</v>
      </c>
      <c r="BZ2467" t="s">
        <v>10115</v>
      </c>
      <c r="CA2467" t="s">
        <v>10116</v>
      </c>
      <c r="CB2467">
        <v>0</v>
      </c>
      <c r="CC2467">
        <v>2.86170754536783</v>
      </c>
      <c r="CD2467">
        <v>2335</v>
      </c>
      <c r="CE2467">
        <v>2.4635064757905698</v>
      </c>
      <c r="CF2467">
        <v>2.4967997694277977</v>
      </c>
      <c r="CG2467">
        <v>15418.851637366401</v>
      </c>
      <c r="CH2467">
        <v>13452.732189679267</v>
      </c>
      <c r="CI2467">
        <v>0</v>
      </c>
    </row>
    <row r="2468" spans="77:87" x14ac:dyDescent="0.25">
      <c r="BY2468" t="s">
        <v>7533</v>
      </c>
      <c r="BZ2468" t="s">
        <v>10117</v>
      </c>
      <c r="CA2468" t="s">
        <v>10118</v>
      </c>
      <c r="CB2468">
        <v>0</v>
      </c>
      <c r="CC2468">
        <v>4.8952350242730605E-7</v>
      </c>
      <c r="CD2468">
        <v>2336</v>
      </c>
      <c r="CE2468">
        <v>0.74832914715972698</v>
      </c>
      <c r="CF2468">
        <v>4.2710240253879076E-7</v>
      </c>
      <c r="CG2468">
        <v>1.77567641743552</v>
      </c>
      <c r="CH2468">
        <v>1.5492528147426479</v>
      </c>
      <c r="CI2468">
        <v>0</v>
      </c>
    </row>
    <row r="2469" spans="77:87" x14ac:dyDescent="0.25">
      <c r="BY2469" t="s">
        <v>2994</v>
      </c>
      <c r="BZ2469" t="s">
        <v>2994</v>
      </c>
      <c r="CA2469" t="s">
        <v>2995</v>
      </c>
      <c r="CB2469">
        <v>0</v>
      </c>
      <c r="CC2469">
        <v>0.76101942542860801</v>
      </c>
      <c r="CD2469">
        <v>2337</v>
      </c>
      <c r="CE2469">
        <v>22.2407371632249</v>
      </c>
      <c r="CF2469">
        <v>0.6639787944145048</v>
      </c>
      <c r="CG2469">
        <v>676.23479140101904</v>
      </c>
      <c r="CH2469">
        <v>590.00538821030977</v>
      </c>
      <c r="CI2469">
        <v>0</v>
      </c>
    </row>
    <row r="2470" spans="77:87" x14ac:dyDescent="0.25">
      <c r="BY2470" t="s">
        <v>6705</v>
      </c>
      <c r="BZ2470" t="s">
        <v>6706</v>
      </c>
      <c r="CA2470" t="s">
        <v>6707</v>
      </c>
      <c r="CB2470">
        <v>0</v>
      </c>
      <c r="CC2470">
        <v>1.29638297587063E-6</v>
      </c>
      <c r="CD2470">
        <v>2338</v>
      </c>
      <c r="CE2470">
        <v>4.0799874355470402</v>
      </c>
      <c r="CF2470">
        <v>1.131075997085463E-6</v>
      </c>
      <c r="CG2470">
        <v>1.29713582688742</v>
      </c>
      <c r="CH2470">
        <v>1.1317328490576981</v>
      </c>
      <c r="CI2470">
        <v>0</v>
      </c>
    </row>
    <row r="2471" spans="77:87" x14ac:dyDescent="0.25">
      <c r="BY2471" t="s">
        <v>10119</v>
      </c>
      <c r="BZ2471" t="s">
        <v>10120</v>
      </c>
      <c r="CA2471" t="s">
        <v>10121</v>
      </c>
      <c r="CB2471">
        <v>0</v>
      </c>
      <c r="CC2471">
        <v>4.0972436285567699</v>
      </c>
      <c r="CD2471">
        <v>2339</v>
      </c>
      <c r="CE2471">
        <v>-2.6255596899708799E-3</v>
      </c>
      <c r="CF2471">
        <v>3.5747877045049838</v>
      </c>
      <c r="CG2471">
        <v>0</v>
      </c>
      <c r="CH2471">
        <v>0</v>
      </c>
      <c r="CI2471">
        <v>0</v>
      </c>
    </row>
    <row r="2472" spans="77:87" x14ac:dyDescent="0.25">
      <c r="BY2472" t="s">
        <v>10122</v>
      </c>
      <c r="BZ2472" t="s">
        <v>10122</v>
      </c>
      <c r="CA2472" t="s">
        <v>10123</v>
      </c>
      <c r="CB2472">
        <v>0</v>
      </c>
      <c r="CC2472">
        <v>2.5404752970796299E-3</v>
      </c>
      <c r="CD2472">
        <v>2340</v>
      </c>
      <c r="CE2472">
        <v>1.62723991560133</v>
      </c>
      <c r="CF2472">
        <v>2.2165291300478189E-3</v>
      </c>
      <c r="CG2472">
        <v>423520.32230153098</v>
      </c>
      <c r="CH2472">
        <v>369515.55192357372</v>
      </c>
      <c r="CI2472">
        <v>0</v>
      </c>
    </row>
    <row r="2473" spans="77:87" x14ac:dyDescent="0.25">
      <c r="BY2473" t="s">
        <v>8763</v>
      </c>
      <c r="BZ2473" t="s">
        <v>8764</v>
      </c>
      <c r="CA2473" t="s">
        <v>8765</v>
      </c>
      <c r="CB2473">
        <v>0</v>
      </c>
      <c r="CC2473">
        <v>2.62585819908858E-2</v>
      </c>
      <c r="CD2473">
        <v>2341</v>
      </c>
      <c r="CE2473">
        <v>-9.2215284561295903</v>
      </c>
      <c r="CF2473">
        <v>2.29102451669E-2</v>
      </c>
      <c r="CG2473">
        <v>0</v>
      </c>
      <c r="CH2473">
        <v>0</v>
      </c>
      <c r="CI2473">
        <v>0</v>
      </c>
    </row>
    <row r="2474" spans="77:87" x14ac:dyDescent="0.25">
      <c r="BY2474" t="s">
        <v>4170</v>
      </c>
      <c r="BZ2474" t="s">
        <v>7951</v>
      </c>
      <c r="CA2474" t="s">
        <v>7952</v>
      </c>
      <c r="CB2474">
        <v>0</v>
      </c>
      <c r="CC2474">
        <v>9.3879735857635999E-3</v>
      </c>
      <c r="CD2474">
        <v>2342</v>
      </c>
      <c r="CE2474">
        <v>0.91482444756580406</v>
      </c>
      <c r="CF2474">
        <v>8.1908755219485437E-3</v>
      </c>
      <c r="CG2474">
        <v>51.385012460495098</v>
      </c>
      <c r="CH2474">
        <v>44.832703981607551</v>
      </c>
      <c r="CI2474">
        <v>0</v>
      </c>
    </row>
    <row r="2475" spans="77:87" x14ac:dyDescent="0.25">
      <c r="BY2475" t="s">
        <v>8040</v>
      </c>
      <c r="BZ2475" t="s">
        <v>8041</v>
      </c>
      <c r="CA2475" t="s">
        <v>8042</v>
      </c>
      <c r="CB2475">
        <v>0</v>
      </c>
      <c r="CC2475">
        <v>6.4094705451329704E-5</v>
      </c>
      <c r="CD2475">
        <v>2343</v>
      </c>
      <c r="CE2475">
        <v>0</v>
      </c>
      <c r="CF2475">
        <v>5.5921733180408877E-5</v>
      </c>
      <c r="CG2475">
        <v>0</v>
      </c>
      <c r="CH2475">
        <v>0</v>
      </c>
      <c r="CI2475">
        <v>0</v>
      </c>
    </row>
    <row r="2476" spans="77:87" x14ac:dyDescent="0.25">
      <c r="BY2476" t="s">
        <v>8334</v>
      </c>
      <c r="BZ2476" t="s">
        <v>8335</v>
      </c>
      <c r="CA2476" t="s">
        <v>8336</v>
      </c>
      <c r="CB2476">
        <v>0</v>
      </c>
      <c r="CC2476">
        <v>3.3871688763551003E-5</v>
      </c>
      <c r="CD2476">
        <v>2344</v>
      </c>
      <c r="CE2476">
        <v>0</v>
      </c>
      <c r="CF2476">
        <v>2.9552574242555573E-5</v>
      </c>
      <c r="CG2476">
        <v>0</v>
      </c>
      <c r="CH2476">
        <v>0</v>
      </c>
      <c r="CI2476">
        <v>0</v>
      </c>
    </row>
    <row r="2477" spans="77:87" x14ac:dyDescent="0.25">
      <c r="BY2477" t="s">
        <v>7556</v>
      </c>
      <c r="BZ2477" t="s">
        <v>7557</v>
      </c>
      <c r="CA2477" t="s">
        <v>7558</v>
      </c>
      <c r="CB2477">
        <v>0</v>
      </c>
      <c r="CC2477">
        <v>6.9917693391402294E-5</v>
      </c>
      <c r="CD2477">
        <v>2345</v>
      </c>
      <c r="CE2477">
        <v>-0.36094950388131097</v>
      </c>
      <c r="CF2477">
        <v>6.1002208636291054E-5</v>
      </c>
      <c r="CG2477">
        <v>65234.553816420303</v>
      </c>
      <c r="CH2477">
        <v>56916.234921073315</v>
      </c>
      <c r="CI2477">
        <v>0</v>
      </c>
    </row>
    <row r="2478" spans="77:87" x14ac:dyDescent="0.25">
      <c r="BY2478" t="s">
        <v>6936</v>
      </c>
      <c r="BZ2478" t="s">
        <v>6937</v>
      </c>
      <c r="CA2478" t="s">
        <v>6938</v>
      </c>
      <c r="CB2478">
        <v>0</v>
      </c>
      <c r="CC2478">
        <v>9.6256261655527095E-4</v>
      </c>
      <c r="CD2478">
        <v>2346</v>
      </c>
      <c r="CE2478">
        <v>0</v>
      </c>
      <c r="CF2478">
        <v>8.3982240706784259E-4</v>
      </c>
      <c r="CG2478">
        <v>0</v>
      </c>
      <c r="CH2478">
        <v>0</v>
      </c>
      <c r="CI2478">
        <v>0</v>
      </c>
    </row>
    <row r="2479" spans="77:87" x14ac:dyDescent="0.25">
      <c r="BY2479" t="s">
        <v>9235</v>
      </c>
      <c r="BZ2479" t="s">
        <v>9236</v>
      </c>
      <c r="CA2479" t="s">
        <v>9237</v>
      </c>
      <c r="CB2479">
        <v>0</v>
      </c>
      <c r="CC2479">
        <v>6.8434689083392796E-4</v>
      </c>
      <c r="CD2479">
        <v>2347</v>
      </c>
      <c r="CE2479">
        <v>-16.768044480842899</v>
      </c>
      <c r="CF2479">
        <v>5.9708308139613071E-4</v>
      </c>
      <c r="CG2479">
        <v>20623.098552413001</v>
      </c>
      <c r="CH2479">
        <v>17993.364763600617</v>
      </c>
      <c r="CI2479">
        <v>0</v>
      </c>
    </row>
    <row r="2480" spans="77:87" x14ac:dyDescent="0.25">
      <c r="BY2480" t="s">
        <v>10124</v>
      </c>
      <c r="BZ2480" t="s">
        <v>10125</v>
      </c>
      <c r="CA2480" t="s">
        <v>10126</v>
      </c>
      <c r="CB2480">
        <v>0</v>
      </c>
      <c r="CC2480">
        <v>1.0307895869418E-5</v>
      </c>
      <c r="CD2480">
        <v>2348</v>
      </c>
      <c r="CE2480">
        <v>-5.9473629723113799</v>
      </c>
      <c r="CF2480">
        <v>8.9934948355250371E-6</v>
      </c>
      <c r="CG2480">
        <v>157.88329276496199</v>
      </c>
      <c r="CH2480">
        <v>137.75096257133069</v>
      </c>
      <c r="CI2480">
        <v>0</v>
      </c>
    </row>
    <row r="2481" spans="77:87" x14ac:dyDescent="0.25">
      <c r="BY2481" t="s">
        <v>6374</v>
      </c>
      <c r="BZ2481" t="s">
        <v>10127</v>
      </c>
      <c r="CA2481" t="s">
        <v>10128</v>
      </c>
      <c r="CB2481">
        <v>0</v>
      </c>
      <c r="CC2481">
        <v>1.0064803949845699E-2</v>
      </c>
      <c r="CD2481">
        <v>2349</v>
      </c>
      <c r="CE2481">
        <v>4.3106088031932002</v>
      </c>
      <c r="CF2481">
        <v>8.7814005389850788E-3</v>
      </c>
      <c r="CG2481">
        <v>166988.674708957</v>
      </c>
      <c r="CH2481">
        <v>145695.28084211913</v>
      </c>
      <c r="CI2481">
        <v>0</v>
      </c>
    </row>
    <row r="2482" spans="77:87" x14ac:dyDescent="0.25">
      <c r="BY2482" t="s">
        <v>8527</v>
      </c>
      <c r="BZ2482" t="s">
        <v>8528</v>
      </c>
      <c r="CA2482" t="s">
        <v>8529</v>
      </c>
      <c r="CB2482">
        <v>0</v>
      </c>
      <c r="CC2482">
        <v>1.8972171794681698E-2</v>
      </c>
      <c r="CD2482">
        <v>2350</v>
      </c>
      <c r="CE2482">
        <v>-0.27700767924667402</v>
      </c>
      <c r="CF2482">
        <v>1.6552954280454665E-2</v>
      </c>
      <c r="CG2482">
        <v>208.69388974149899</v>
      </c>
      <c r="CH2482">
        <v>182.08249708500159</v>
      </c>
      <c r="CI2482">
        <v>0</v>
      </c>
    </row>
    <row r="2483" spans="77:87" x14ac:dyDescent="0.25">
      <c r="BY2483" t="s">
        <v>8280</v>
      </c>
      <c r="BZ2483" t="s">
        <v>634</v>
      </c>
      <c r="CA2483" t="s">
        <v>8281</v>
      </c>
      <c r="CB2483">
        <v>0</v>
      </c>
      <c r="CC2483">
        <v>3.47653339693656E-5</v>
      </c>
      <c r="CD2483">
        <v>2351</v>
      </c>
      <c r="CE2483">
        <v>0.85523701082250003</v>
      </c>
      <c r="CF2483">
        <v>3.033226717359593E-5</v>
      </c>
      <c r="CG2483">
        <v>62.985980667955502</v>
      </c>
      <c r="CH2483">
        <v>54.954386329061855</v>
      </c>
      <c r="CI2483">
        <v>0</v>
      </c>
    </row>
    <row r="2484" spans="77:87" x14ac:dyDescent="0.25">
      <c r="BY2484" t="s">
        <v>5600</v>
      </c>
      <c r="BZ2484" t="s">
        <v>9505</v>
      </c>
      <c r="CA2484" t="s">
        <v>9506</v>
      </c>
      <c r="CB2484">
        <v>0</v>
      </c>
      <c r="CC2484">
        <v>1.0427780562189801E-3</v>
      </c>
      <c r="CD2484">
        <v>2352</v>
      </c>
      <c r="CE2484">
        <v>-13.474190601718901</v>
      </c>
      <c r="CF2484">
        <v>9.0980925515827345E-4</v>
      </c>
      <c r="CG2484">
        <v>5.1084922850207404</v>
      </c>
      <c r="CH2484">
        <v>4.4570879997886079</v>
      </c>
      <c r="CI2484">
        <v>0</v>
      </c>
    </row>
    <row r="2485" spans="77:87" x14ac:dyDescent="0.25">
      <c r="BY2485" t="s">
        <v>5062</v>
      </c>
      <c r="BZ2485" t="s">
        <v>3388</v>
      </c>
      <c r="CA2485" t="s">
        <v>3389</v>
      </c>
      <c r="CB2485">
        <v>0</v>
      </c>
      <c r="CC2485">
        <v>3.4758660396103703E-5</v>
      </c>
      <c r="CD2485">
        <v>2353</v>
      </c>
      <c r="CE2485">
        <v>0.91332807253938497</v>
      </c>
      <c r="CF2485">
        <v>3.0326444574354951E-5</v>
      </c>
      <c r="CG2485">
        <v>47.866582473090702</v>
      </c>
      <c r="CH2485">
        <v>41.762923075617032</v>
      </c>
      <c r="CI2485">
        <v>0</v>
      </c>
    </row>
    <row r="2486" spans="77:87" x14ac:dyDescent="0.25">
      <c r="BY2486" t="s">
        <v>10129</v>
      </c>
      <c r="BZ2486" t="s">
        <v>10130</v>
      </c>
      <c r="CA2486" t="s">
        <v>10131</v>
      </c>
      <c r="CB2486">
        <v>0</v>
      </c>
      <c r="CC2486">
        <v>148.032171431976</v>
      </c>
      <c r="CD2486">
        <v>2354</v>
      </c>
      <c r="CE2486">
        <v>-0.132920972653509</v>
      </c>
      <c r="CF2486">
        <v>129.15599712399907</v>
      </c>
      <c r="CG2486">
        <v>5582981.1827257602</v>
      </c>
      <c r="CH2486">
        <v>4871072.9201916698</v>
      </c>
      <c r="CI2486">
        <v>0</v>
      </c>
    </row>
    <row r="2487" spans="77:87" x14ac:dyDescent="0.25">
      <c r="BY2487" t="s">
        <v>7404</v>
      </c>
      <c r="BZ2487" t="s">
        <v>9392</v>
      </c>
      <c r="CA2487" t="s">
        <v>9393</v>
      </c>
      <c r="CB2487">
        <v>0</v>
      </c>
      <c r="CC2487">
        <v>2.0803328425045901E-2</v>
      </c>
      <c r="CD2487">
        <v>2355</v>
      </c>
      <c r="CE2487">
        <v>0</v>
      </c>
      <c r="CF2487">
        <v>1.8150612804254607E-2</v>
      </c>
      <c r="CG2487">
        <v>0</v>
      </c>
      <c r="CH2487">
        <v>0</v>
      </c>
      <c r="CI2487">
        <v>0</v>
      </c>
    </row>
    <row r="2488" spans="77:87" x14ac:dyDescent="0.25">
      <c r="BY2488" t="s">
        <v>8934</v>
      </c>
      <c r="BZ2488" t="s">
        <v>8935</v>
      </c>
      <c r="CA2488" t="s">
        <v>8936</v>
      </c>
      <c r="CB2488">
        <v>0</v>
      </c>
      <c r="CC2488">
        <v>3.9684273579471E-4</v>
      </c>
      <c r="CD2488">
        <v>2356</v>
      </c>
      <c r="CE2488">
        <v>23.085803615775198</v>
      </c>
      <c r="CF2488">
        <v>3.4623973118258353E-4</v>
      </c>
      <c r="CG2488">
        <v>2032.7154647944801</v>
      </c>
      <c r="CH2488">
        <v>1773.5157850166777</v>
      </c>
      <c r="CI2488">
        <v>0</v>
      </c>
    </row>
    <row r="2489" spans="77:87" x14ac:dyDescent="0.25">
      <c r="BY2489" t="s">
        <v>9264</v>
      </c>
      <c r="BZ2489" t="s">
        <v>9264</v>
      </c>
      <c r="CA2489" t="s">
        <v>9265</v>
      </c>
      <c r="CB2489">
        <v>0</v>
      </c>
      <c r="CC2489">
        <v>5.1679235081184699E-4</v>
      </c>
      <c r="CD2489">
        <v>2357</v>
      </c>
      <c r="CE2489">
        <v>0</v>
      </c>
      <c r="CF2489">
        <v>4.5089409099042534E-4</v>
      </c>
      <c r="CG2489">
        <v>0</v>
      </c>
      <c r="CH2489">
        <v>0</v>
      </c>
      <c r="CI2489">
        <v>0</v>
      </c>
    </row>
    <row r="2490" spans="77:87" x14ac:dyDescent="0.25">
      <c r="BY2490" t="s">
        <v>7945</v>
      </c>
      <c r="BZ2490" t="s">
        <v>7946</v>
      </c>
      <c r="CA2490" t="s">
        <v>7947</v>
      </c>
      <c r="CB2490">
        <v>0</v>
      </c>
      <c r="CC2490">
        <v>1.8422845756934199E-4</v>
      </c>
      <c r="CD2490">
        <v>2358</v>
      </c>
      <c r="CE2490">
        <v>0</v>
      </c>
      <c r="CF2490">
        <v>1.60736750030845E-4</v>
      </c>
      <c r="CG2490">
        <v>0</v>
      </c>
      <c r="CH2490">
        <v>0</v>
      </c>
      <c r="CI2490">
        <v>0</v>
      </c>
    </row>
    <row r="2491" spans="77:87" x14ac:dyDescent="0.25">
      <c r="BY2491" t="s">
        <v>7002</v>
      </c>
      <c r="BZ2491" t="s">
        <v>7003</v>
      </c>
      <c r="CA2491" t="s">
        <v>7004</v>
      </c>
      <c r="CB2491">
        <v>0</v>
      </c>
      <c r="CC2491">
        <v>4.5187049102822301E-4</v>
      </c>
      <c r="CD2491">
        <v>2359</v>
      </c>
      <c r="CE2491">
        <v>0.96593477524085702</v>
      </c>
      <c r="CF2491">
        <v>3.9425067723525037E-4</v>
      </c>
      <c r="CG2491">
        <v>0.48338175001304901</v>
      </c>
      <c r="CH2491">
        <v>0.42174380954188528</v>
      </c>
      <c r="CI2491">
        <v>0</v>
      </c>
    </row>
    <row r="2492" spans="77:87" x14ac:dyDescent="0.25">
      <c r="BY2492" t="s">
        <v>7878</v>
      </c>
      <c r="BZ2492" t="s">
        <v>3558</v>
      </c>
      <c r="CA2492" t="s">
        <v>3559</v>
      </c>
      <c r="CB2492">
        <v>0</v>
      </c>
      <c r="CC2492">
        <v>3.83797256000087E-5</v>
      </c>
      <c r="CD2492">
        <v>2360</v>
      </c>
      <c r="CE2492">
        <v>11.974533668038699</v>
      </c>
      <c r="CF2492">
        <v>3.348577326984921E-5</v>
      </c>
      <c r="CG2492">
        <v>4.58228861507021</v>
      </c>
      <c r="CH2492">
        <v>3.9979826646081493</v>
      </c>
      <c r="CI2492">
        <v>0</v>
      </c>
    </row>
    <row r="2493" spans="77:87" x14ac:dyDescent="0.25">
      <c r="BY2493" t="s">
        <v>9303</v>
      </c>
      <c r="BZ2493" t="s">
        <v>9303</v>
      </c>
      <c r="CA2493" t="s">
        <v>9304</v>
      </c>
      <c r="CB2493">
        <v>0</v>
      </c>
      <c r="CC2493">
        <v>2.5514698083845298E-4</v>
      </c>
      <c r="CD2493">
        <v>2361</v>
      </c>
      <c r="CE2493">
        <v>127.36853330142</v>
      </c>
      <c r="CF2493">
        <v>2.226121687238186E-4</v>
      </c>
      <c r="CG2493">
        <v>10.765551462472301</v>
      </c>
      <c r="CH2493">
        <v>9.3927929332866125</v>
      </c>
      <c r="CI2493">
        <v>0</v>
      </c>
    </row>
    <row r="2494" spans="77:87" x14ac:dyDescent="0.25">
      <c r="BY2494" t="s">
        <v>4049</v>
      </c>
      <c r="BZ2494" t="s">
        <v>7953</v>
      </c>
      <c r="CA2494" t="s">
        <v>7954</v>
      </c>
      <c r="CB2494">
        <v>0</v>
      </c>
      <c r="CC2494">
        <v>8.0972976466825206E-2</v>
      </c>
      <c r="CD2494">
        <v>2362</v>
      </c>
      <c r="CE2494">
        <v>0.198018277762981</v>
      </c>
      <c r="CF2494">
        <v>7.0647788345634496E-2</v>
      </c>
      <c r="CG2494">
        <v>35719.874391910103</v>
      </c>
      <c r="CH2494">
        <v>31165.090328700095</v>
      </c>
      <c r="CI2494">
        <v>0</v>
      </c>
    </row>
    <row r="2495" spans="77:87" x14ac:dyDescent="0.25">
      <c r="BY2495" t="s">
        <v>3778</v>
      </c>
      <c r="BZ2495" t="s">
        <v>2042</v>
      </c>
      <c r="CA2495" t="s">
        <v>6962</v>
      </c>
      <c r="CB2495">
        <v>0</v>
      </c>
      <c r="CC2495">
        <v>7.9062312814407498E-5</v>
      </c>
      <c r="CD2495">
        <v>2363</v>
      </c>
      <c r="CE2495">
        <v>0</v>
      </c>
      <c r="CF2495">
        <v>6.8980761058191179E-5</v>
      </c>
      <c r="CG2495">
        <v>0</v>
      </c>
      <c r="CH2495">
        <v>0</v>
      </c>
      <c r="CI2495">
        <v>0</v>
      </c>
    </row>
    <row r="2496" spans="77:87" x14ac:dyDescent="0.25">
      <c r="BY2496" t="s">
        <v>9005</v>
      </c>
      <c r="BZ2496" t="s">
        <v>9006</v>
      </c>
      <c r="CA2496" t="s">
        <v>9007</v>
      </c>
      <c r="CB2496">
        <v>0</v>
      </c>
      <c r="CC2496">
        <v>1.91634799318215E-9</v>
      </c>
      <c r="CD2496">
        <v>2364</v>
      </c>
      <c r="CE2496">
        <v>135.198795631221</v>
      </c>
      <c r="CF2496">
        <v>1.6719867951795222E-9</v>
      </c>
      <c r="CG2496">
        <v>0.36519843706072302</v>
      </c>
      <c r="CH2496">
        <v>0.31863052355736216</v>
      </c>
      <c r="CI2496">
        <v>0</v>
      </c>
    </row>
    <row r="2497" spans="77:87" x14ac:dyDescent="0.25">
      <c r="BY2497" t="s">
        <v>8205</v>
      </c>
      <c r="BZ2497" t="s">
        <v>850</v>
      </c>
      <c r="CA2497" t="s">
        <v>851</v>
      </c>
      <c r="CB2497">
        <v>0</v>
      </c>
      <c r="CC2497">
        <v>0.216542812632528</v>
      </c>
      <c r="CD2497">
        <v>2365</v>
      </c>
      <c r="CE2497">
        <v>0</v>
      </c>
      <c r="CF2497">
        <v>0.18893057242250391</v>
      </c>
      <c r="CG2497">
        <v>0</v>
      </c>
      <c r="CH2497">
        <v>0</v>
      </c>
      <c r="CI2497">
        <v>0</v>
      </c>
    </row>
    <row r="2498" spans="77:87" x14ac:dyDescent="0.25">
      <c r="BY2498" t="s">
        <v>4904</v>
      </c>
      <c r="BZ2498" t="s">
        <v>7291</v>
      </c>
      <c r="CA2498" t="s">
        <v>7292</v>
      </c>
      <c r="CB2498">
        <v>0</v>
      </c>
      <c r="CC2498">
        <v>1.41597656290423E-3</v>
      </c>
      <c r="CD2498">
        <v>2366</v>
      </c>
      <c r="CE2498">
        <v>2.2347742269978301</v>
      </c>
      <c r="CF2498">
        <v>1.2354197274620606E-3</v>
      </c>
      <c r="CG2498">
        <v>7.83318234598618</v>
      </c>
      <c r="CH2498">
        <v>6.8343419323201013</v>
      </c>
      <c r="CI2498">
        <v>0</v>
      </c>
    </row>
    <row r="2499" spans="77:87" x14ac:dyDescent="0.25">
      <c r="BY2499" t="s">
        <v>7334</v>
      </c>
      <c r="BZ2499" t="s">
        <v>7334</v>
      </c>
      <c r="CA2499" t="s">
        <v>7335</v>
      </c>
      <c r="CB2499">
        <v>0</v>
      </c>
      <c r="CC2499">
        <v>0.857165719417741</v>
      </c>
      <c r="CD2499">
        <v>2367</v>
      </c>
      <c r="CE2499">
        <v>-1.0061388252763499</v>
      </c>
      <c r="CF2499">
        <v>0.74786508987190758</v>
      </c>
      <c r="CG2499">
        <v>63.334180376196301</v>
      </c>
      <c r="CH2499">
        <v>55.258185699706033</v>
      </c>
      <c r="CI2499">
        <v>0</v>
      </c>
    </row>
    <row r="2500" spans="77:87" x14ac:dyDescent="0.25">
      <c r="BY2500" t="s">
        <v>7244</v>
      </c>
      <c r="BZ2500" t="s">
        <v>7245</v>
      </c>
      <c r="CA2500" t="s">
        <v>7246</v>
      </c>
      <c r="CB2500">
        <v>0</v>
      </c>
      <c r="CC2500">
        <v>3.2603640250841899E-5</v>
      </c>
      <c r="CD2500">
        <v>2368</v>
      </c>
      <c r="CE2500">
        <v>-7.2389218146422696</v>
      </c>
      <c r="CF2500">
        <v>2.8446219667896057E-5</v>
      </c>
      <c r="CG2500">
        <v>12686.981589274499</v>
      </c>
      <c r="CH2500">
        <v>11069.213818899756</v>
      </c>
      <c r="CI2500">
        <v>0</v>
      </c>
    </row>
    <row r="2501" spans="77:87" x14ac:dyDescent="0.25">
      <c r="BY2501" t="s">
        <v>4066</v>
      </c>
      <c r="BZ2501" t="s">
        <v>2007</v>
      </c>
      <c r="CA2501" t="s">
        <v>2008</v>
      </c>
      <c r="CB2501">
        <v>0</v>
      </c>
      <c r="CC2501">
        <v>6.3573988966794696E-3</v>
      </c>
      <c r="CD2501">
        <v>2369</v>
      </c>
      <c r="CE2501">
        <v>8.9802318518381004</v>
      </c>
      <c r="CF2501">
        <v>5.5467415337682865E-3</v>
      </c>
      <c r="CG2501">
        <v>54794.469249480397</v>
      </c>
      <c r="CH2501">
        <v>47807.407297602178</v>
      </c>
      <c r="CI2501">
        <v>0</v>
      </c>
    </row>
    <row r="2502" spans="77:87" x14ac:dyDescent="0.25">
      <c r="BY2502" t="s">
        <v>9519</v>
      </c>
      <c r="BZ2502" t="s">
        <v>9519</v>
      </c>
      <c r="CA2502" t="s">
        <v>9520</v>
      </c>
      <c r="CB2502">
        <v>0</v>
      </c>
      <c r="CC2502">
        <v>2.73014810034283E-4</v>
      </c>
      <c r="CD2502">
        <v>2371</v>
      </c>
      <c r="CE2502">
        <v>-40.722582805024501</v>
      </c>
      <c r="CF2502">
        <v>2.3820159954757156E-4</v>
      </c>
      <c r="CG2502">
        <v>25.822777424879199</v>
      </c>
      <c r="CH2502">
        <v>22.530011784323165</v>
      </c>
      <c r="CI2502">
        <v>0</v>
      </c>
    </row>
    <row r="2503" spans="77:87" x14ac:dyDescent="0.25">
      <c r="BY2503" t="s">
        <v>6565</v>
      </c>
      <c r="BZ2503" t="s">
        <v>6566</v>
      </c>
      <c r="CA2503" t="s">
        <v>10132</v>
      </c>
      <c r="CB2503">
        <v>0</v>
      </c>
      <c r="CC2503">
        <v>1.21810276917027E-5</v>
      </c>
      <c r="CD2503">
        <v>2372</v>
      </c>
      <c r="CE2503">
        <v>16.384347408608601</v>
      </c>
      <c r="CF2503">
        <v>1.0627776126622928E-5</v>
      </c>
      <c r="CG2503">
        <v>14048.441055879901</v>
      </c>
      <c r="CH2503">
        <v>12257.068143080438</v>
      </c>
      <c r="CI2503">
        <v>0</v>
      </c>
    </row>
    <row r="2504" spans="77:87" x14ac:dyDescent="0.25">
      <c r="BY2504" t="s">
        <v>8543</v>
      </c>
      <c r="BZ2504" t="s">
        <v>8544</v>
      </c>
      <c r="CA2504" t="s">
        <v>8545</v>
      </c>
      <c r="CB2504">
        <v>0</v>
      </c>
      <c r="CC2504">
        <v>3.4790039673882198E-5</v>
      </c>
      <c r="CD2504">
        <v>2373</v>
      </c>
      <c r="CE2504">
        <v>0.92690897251669002</v>
      </c>
      <c r="CF2504">
        <v>3.0353822554906799E-5</v>
      </c>
      <c r="CG2504">
        <v>8.2104493630361999E-2</v>
      </c>
      <c r="CH2504">
        <v>7.1635021229580056E-2</v>
      </c>
      <c r="CI2504">
        <v>0</v>
      </c>
    </row>
    <row r="2505" spans="77:87" x14ac:dyDescent="0.25">
      <c r="BY2505" t="s">
        <v>7331</v>
      </c>
      <c r="BZ2505" t="s">
        <v>7332</v>
      </c>
      <c r="CA2505" t="s">
        <v>7333</v>
      </c>
      <c r="CB2505">
        <v>0</v>
      </c>
      <c r="CC2505">
        <v>0.27400299680033202</v>
      </c>
      <c r="CD2505">
        <v>2374</v>
      </c>
      <c r="CE2505">
        <v>-3.9291552457976899</v>
      </c>
      <c r="CF2505">
        <v>0.2390637786663346</v>
      </c>
      <c r="CG2505">
        <v>273145.838479525</v>
      </c>
      <c r="CH2505">
        <v>238315.92003164697</v>
      </c>
      <c r="CI2505">
        <v>0</v>
      </c>
    </row>
    <row r="2506" spans="77:87" x14ac:dyDescent="0.25">
      <c r="BY2506" t="s">
        <v>10133</v>
      </c>
      <c r="BZ2506" t="s">
        <v>10134</v>
      </c>
      <c r="CA2506" t="s">
        <v>10135</v>
      </c>
      <c r="CB2506">
        <v>0</v>
      </c>
      <c r="CC2506">
        <v>8.5227190203091693E-6</v>
      </c>
      <c r="CD2506">
        <v>2375</v>
      </c>
      <c r="CE2506">
        <v>-1.1891288379463001</v>
      </c>
      <c r="CF2506">
        <v>7.4359530271534692E-6</v>
      </c>
      <c r="CG2506">
        <v>256.48242388211702</v>
      </c>
      <c r="CH2506">
        <v>223.77732408321285</v>
      </c>
      <c r="CI2506">
        <v>0</v>
      </c>
    </row>
    <row r="2507" spans="77:87" x14ac:dyDescent="0.25">
      <c r="BY2507" t="s">
        <v>7094</v>
      </c>
      <c r="BZ2507" t="s">
        <v>7095</v>
      </c>
      <c r="CA2507" t="s">
        <v>7096</v>
      </c>
      <c r="CB2507">
        <v>0</v>
      </c>
      <c r="CC2507">
        <v>4.10870913597579E-3</v>
      </c>
      <c r="CD2507">
        <v>2376</v>
      </c>
      <c r="CE2507">
        <v>-8.3600073777903905</v>
      </c>
      <c r="CF2507">
        <v>3.5847911992109749E-3</v>
      </c>
      <c r="CG2507">
        <v>197.829515422047</v>
      </c>
      <c r="CH2507">
        <v>172.60348259252018</v>
      </c>
      <c r="CI2507">
        <v>0</v>
      </c>
    </row>
    <row r="2508" spans="77:87" x14ac:dyDescent="0.25">
      <c r="BY2508" t="s">
        <v>9181</v>
      </c>
      <c r="BZ2508" t="s">
        <v>1834</v>
      </c>
      <c r="CA2508" t="s">
        <v>1835</v>
      </c>
      <c r="CB2508">
        <v>0</v>
      </c>
      <c r="CC2508">
        <v>6.9562600420949093E-5</v>
      </c>
      <c r="CD2508">
        <v>2377</v>
      </c>
      <c r="CE2508">
        <v>0.92035118111388003</v>
      </c>
      <c r="CF2508">
        <v>6.0692394990872219E-5</v>
      </c>
      <c r="CG2508">
        <v>2860.09640409041</v>
      </c>
      <c r="CH2508">
        <v>2495.3940712192266</v>
      </c>
      <c r="CI2508">
        <v>0</v>
      </c>
    </row>
    <row r="2509" spans="77:87" x14ac:dyDescent="0.25">
      <c r="BY2509" t="s">
        <v>7843</v>
      </c>
      <c r="BZ2509" t="s">
        <v>7844</v>
      </c>
      <c r="CA2509" t="s">
        <v>7845</v>
      </c>
      <c r="CB2509">
        <v>0</v>
      </c>
      <c r="CC2509">
        <v>1.1289142677891699E-3</v>
      </c>
      <c r="CD2509">
        <v>2378</v>
      </c>
      <c r="CE2509">
        <v>-0.75708051732966197</v>
      </c>
      <c r="CF2509">
        <v>9.8496189384630222E-4</v>
      </c>
      <c r="CG2509">
        <v>0</v>
      </c>
      <c r="CH2509">
        <v>0</v>
      </c>
      <c r="CI2509">
        <v>0</v>
      </c>
    </row>
    <row r="2510" spans="77:87" x14ac:dyDescent="0.25">
      <c r="BY2510" t="s">
        <v>6354</v>
      </c>
      <c r="BZ2510" t="s">
        <v>6354</v>
      </c>
      <c r="CA2510" t="s">
        <v>6355</v>
      </c>
      <c r="CB2510">
        <v>0</v>
      </c>
      <c r="CC2510">
        <v>1.5994639541633199E-3</v>
      </c>
      <c r="CD2510">
        <v>2379</v>
      </c>
      <c r="CE2510">
        <v>2.9943739625061099</v>
      </c>
      <c r="CF2510">
        <v>1.3955099075121391E-3</v>
      </c>
      <c r="CG2510">
        <v>31.0954733633431</v>
      </c>
      <c r="CH2510">
        <v>27.130365172889782</v>
      </c>
      <c r="CI2510">
        <v>0</v>
      </c>
    </row>
    <row r="2511" spans="77:87" x14ac:dyDescent="0.25">
      <c r="BY2511" t="s">
        <v>9130</v>
      </c>
      <c r="BZ2511" t="s">
        <v>2053</v>
      </c>
      <c r="CA2511" t="s">
        <v>2054</v>
      </c>
      <c r="CB2511">
        <v>0</v>
      </c>
      <c r="CC2511">
        <v>3.4810156146811098E-5</v>
      </c>
      <c r="CD2511">
        <v>2380</v>
      </c>
      <c r="CE2511">
        <v>444.18570042966599</v>
      </c>
      <c r="CF2511">
        <v>3.0371373895906641E-5</v>
      </c>
      <c r="CG2511">
        <v>36.095695213312801</v>
      </c>
      <c r="CH2511">
        <v>31.492988733882449</v>
      </c>
      <c r="CI2511">
        <v>0</v>
      </c>
    </row>
    <row r="2512" spans="77:87" x14ac:dyDescent="0.25">
      <c r="BY2512" t="s">
        <v>5170</v>
      </c>
      <c r="BZ2512" t="s">
        <v>5171</v>
      </c>
      <c r="CA2512" t="s">
        <v>5172</v>
      </c>
      <c r="CB2512">
        <v>0</v>
      </c>
      <c r="CC2512">
        <v>2.47522135679172E-3</v>
      </c>
      <c r="CD2512">
        <v>2381</v>
      </c>
      <c r="CE2512">
        <v>-18.2852133133647</v>
      </c>
      <c r="CF2512">
        <v>2.1595959807017818E-3</v>
      </c>
      <c r="CG2512">
        <v>161.51426926899899</v>
      </c>
      <c r="CH2512">
        <v>140.91893873743192</v>
      </c>
      <c r="CI2512">
        <v>0</v>
      </c>
    </row>
    <row r="2513" spans="77:87" x14ac:dyDescent="0.25">
      <c r="BY2513" t="s">
        <v>8493</v>
      </c>
      <c r="BZ2513" t="s">
        <v>3434</v>
      </c>
      <c r="CA2513" t="s">
        <v>3435</v>
      </c>
      <c r="CB2513">
        <v>0</v>
      </c>
      <c r="CC2513">
        <v>2.7443189479917598E-2</v>
      </c>
      <c r="CD2513">
        <v>2382</v>
      </c>
      <c r="CE2513">
        <v>3.6323659224276801</v>
      </c>
      <c r="CF2513">
        <v>2.3943798616575397E-2</v>
      </c>
      <c r="CG2513">
        <v>1542.6991947020099</v>
      </c>
      <c r="CH2513">
        <v>1345.9834495887785</v>
      </c>
      <c r="CI2513">
        <v>0</v>
      </c>
    </row>
    <row r="2514" spans="77:87" x14ac:dyDescent="0.25">
      <c r="BY2514" t="s">
        <v>9160</v>
      </c>
      <c r="BZ2514" t="s">
        <v>9161</v>
      </c>
      <c r="CA2514" t="s">
        <v>9162</v>
      </c>
      <c r="CB2514">
        <v>0</v>
      </c>
      <c r="CC2514">
        <v>5.3795738105206498E-6</v>
      </c>
      <c r="CD2514">
        <v>2383</v>
      </c>
      <c r="CE2514">
        <v>0.39442906746634998</v>
      </c>
      <c r="CF2514">
        <v>4.6936028356459216E-6</v>
      </c>
      <c r="CG2514">
        <v>1.33065910032753E-2</v>
      </c>
      <c r="CH2514">
        <v>1.1609814358083659E-2</v>
      </c>
      <c r="CI2514">
        <v>0</v>
      </c>
    </row>
    <row r="2515" spans="77:87" x14ac:dyDescent="0.25">
      <c r="BY2515" t="s">
        <v>7140</v>
      </c>
      <c r="BZ2515" t="s">
        <v>7141</v>
      </c>
      <c r="CA2515" t="s">
        <v>7142</v>
      </c>
      <c r="CB2515">
        <v>0</v>
      </c>
      <c r="CC2515">
        <v>2.51293366761667E-3</v>
      </c>
      <c r="CD2515">
        <v>2384</v>
      </c>
      <c r="CE2515">
        <v>-0.95362021270320296</v>
      </c>
      <c r="CF2515">
        <v>2.1924994439241991E-3</v>
      </c>
      <c r="CG2515">
        <v>511120.05386778398</v>
      </c>
      <c r="CH2515">
        <v>445945.0913188876</v>
      </c>
      <c r="CI2515">
        <v>0</v>
      </c>
    </row>
    <row r="2516" spans="77:87" x14ac:dyDescent="0.25">
      <c r="BY2516" t="s">
        <v>8223</v>
      </c>
      <c r="BZ2516" t="s">
        <v>8223</v>
      </c>
      <c r="CA2516" t="s">
        <v>8224</v>
      </c>
      <c r="CB2516">
        <v>0</v>
      </c>
      <c r="CC2516">
        <v>9.8971604193645092E-4</v>
      </c>
      <c r="CD2516">
        <v>2385</v>
      </c>
      <c r="CE2516">
        <v>2.7069949908048399</v>
      </c>
      <c r="CF2516">
        <v>8.6351339056496676E-4</v>
      </c>
      <c r="CG2516">
        <v>5783.7562173618098</v>
      </c>
      <c r="CH2516">
        <v>5046.2463270611388</v>
      </c>
      <c r="CI2516">
        <v>0</v>
      </c>
    </row>
    <row r="2517" spans="77:87" x14ac:dyDescent="0.25">
      <c r="BY2517" t="s">
        <v>9540</v>
      </c>
      <c r="BZ2517" t="s">
        <v>9541</v>
      </c>
      <c r="CA2517" t="s">
        <v>9542</v>
      </c>
      <c r="CB2517">
        <v>0</v>
      </c>
      <c r="CC2517">
        <v>4.1724327047838197E-2</v>
      </c>
      <c r="CD2517">
        <v>2386</v>
      </c>
      <c r="CE2517">
        <v>-56.750789522471798</v>
      </c>
      <c r="CF2517">
        <v>3.6403891208660173E-2</v>
      </c>
      <c r="CG2517">
        <v>14.2605120728779</v>
      </c>
      <c r="CH2517">
        <v>12.442097136416953</v>
      </c>
      <c r="CI2517">
        <v>0</v>
      </c>
    </row>
    <row r="2518" spans="77:87" x14ac:dyDescent="0.25">
      <c r="BY2518" t="s">
        <v>8149</v>
      </c>
      <c r="BZ2518" t="s">
        <v>8150</v>
      </c>
      <c r="CA2518" t="s">
        <v>8151</v>
      </c>
      <c r="CB2518">
        <v>0</v>
      </c>
      <c r="CC2518">
        <v>1.7894212333035E-3</v>
      </c>
      <c r="CD2518">
        <v>2387</v>
      </c>
      <c r="CE2518">
        <v>-0.59541277846234897</v>
      </c>
      <c r="CF2518">
        <v>1.5612449741600383E-3</v>
      </c>
      <c r="CG2518">
        <v>0</v>
      </c>
      <c r="CH2518">
        <v>0</v>
      </c>
      <c r="CI2518">
        <v>0</v>
      </c>
    </row>
    <row r="2519" spans="77:87" x14ac:dyDescent="0.25">
      <c r="BY2519" t="s">
        <v>7105</v>
      </c>
      <c r="BZ2519" t="s">
        <v>7106</v>
      </c>
      <c r="CA2519" t="s">
        <v>7107</v>
      </c>
      <c r="CB2519">
        <v>0</v>
      </c>
      <c r="CC2519">
        <v>3.8018403248119101E-4</v>
      </c>
      <c r="CD2519">
        <v>2388</v>
      </c>
      <c r="CE2519">
        <v>0</v>
      </c>
      <c r="CF2519">
        <v>3.3170524576338459E-4</v>
      </c>
      <c r="CG2519">
        <v>0</v>
      </c>
      <c r="CH2519">
        <v>0</v>
      </c>
      <c r="CI2519">
        <v>0</v>
      </c>
    </row>
    <row r="2520" spans="77:87" x14ac:dyDescent="0.25">
      <c r="BY2520" t="s">
        <v>7630</v>
      </c>
      <c r="BZ2520" t="s">
        <v>3362</v>
      </c>
      <c r="CA2520" t="s">
        <v>3363</v>
      </c>
      <c r="CB2520">
        <v>0</v>
      </c>
      <c r="CC2520">
        <v>3.30204827963593E-3</v>
      </c>
      <c r="CD2520">
        <v>2389</v>
      </c>
      <c r="CE2520">
        <v>5.2675550626904402</v>
      </c>
      <c r="CF2520">
        <v>2.8809908953064353E-3</v>
      </c>
      <c r="CG2520">
        <v>623.71872622139097</v>
      </c>
      <c r="CH2520">
        <v>544.1858565659968</v>
      </c>
      <c r="CI2520">
        <v>0</v>
      </c>
    </row>
    <row r="2521" spans="77:87" x14ac:dyDescent="0.25">
      <c r="BY2521" t="s">
        <v>6909</v>
      </c>
      <c r="BZ2521" t="s">
        <v>6910</v>
      </c>
      <c r="CA2521" t="s">
        <v>6911</v>
      </c>
      <c r="CB2521">
        <v>0</v>
      </c>
      <c r="CC2521">
        <v>5.0336286073449001E-3</v>
      </c>
      <c r="CD2521">
        <v>2390</v>
      </c>
      <c r="CE2521">
        <v>-2.60827883646787</v>
      </c>
      <c r="CF2521">
        <v>4.3917704891079249E-3</v>
      </c>
      <c r="CG2521">
        <v>679.38746457807395</v>
      </c>
      <c r="CH2521">
        <v>592.75605141986568</v>
      </c>
      <c r="CI2521">
        <v>0</v>
      </c>
    </row>
    <row r="2522" spans="77:87" x14ac:dyDescent="0.25">
      <c r="BY2522" t="s">
        <v>10136</v>
      </c>
      <c r="BZ2522" t="s">
        <v>10137</v>
      </c>
      <c r="CA2522" t="s">
        <v>10138</v>
      </c>
      <c r="CB2522">
        <v>0</v>
      </c>
      <c r="CC2522">
        <v>4.2110531961506797E-2</v>
      </c>
      <c r="CD2522">
        <v>2391</v>
      </c>
      <c r="CE2522">
        <v>7.5184804938476999</v>
      </c>
      <c r="CF2522">
        <v>3.6740849588967235E-2</v>
      </c>
      <c r="CG2522">
        <v>45826.244865668697</v>
      </c>
      <c r="CH2522">
        <v>39982.757077867842</v>
      </c>
      <c r="CI2522">
        <v>0</v>
      </c>
    </row>
    <row r="2523" spans="77:87" x14ac:dyDescent="0.25">
      <c r="BY2523" t="s">
        <v>10139</v>
      </c>
      <c r="BZ2523" t="s">
        <v>10140</v>
      </c>
      <c r="CA2523" t="s">
        <v>10141</v>
      </c>
      <c r="CB2523">
        <v>0</v>
      </c>
      <c r="CC2523">
        <v>7.0751149551858804E-4</v>
      </c>
      <c r="CD2523">
        <v>2392</v>
      </c>
      <c r="CE2523">
        <v>5.5449293601514</v>
      </c>
      <c r="CF2523">
        <v>6.1729387467903112E-4</v>
      </c>
      <c r="CG2523">
        <v>5008.1208604707199</v>
      </c>
      <c r="CH2523">
        <v>4369.5153370686585</v>
      </c>
      <c r="CI2523">
        <v>0</v>
      </c>
    </row>
    <row r="2524" spans="77:87" x14ac:dyDescent="0.25">
      <c r="BY2524" t="s">
        <v>8484</v>
      </c>
      <c r="BZ2524" t="s">
        <v>8485</v>
      </c>
      <c r="CA2524" t="s">
        <v>8486</v>
      </c>
      <c r="CB2524">
        <v>0</v>
      </c>
      <c r="CC2524">
        <v>0.14445952005486901</v>
      </c>
      <c r="CD2524">
        <v>2393</v>
      </c>
      <c r="CE2524">
        <v>-33.276603384605998</v>
      </c>
      <c r="CF2524">
        <v>0.12603890881459251</v>
      </c>
      <c r="CG2524">
        <v>221679.07581307201</v>
      </c>
      <c r="CH2524">
        <v>193411.89013984404</v>
      </c>
      <c r="CI2524">
        <v>0</v>
      </c>
    </row>
    <row r="2525" spans="77:87" x14ac:dyDescent="0.25">
      <c r="BY2525" t="s">
        <v>6343</v>
      </c>
      <c r="BZ2525" t="s">
        <v>6344</v>
      </c>
      <c r="CA2525" t="s">
        <v>6345</v>
      </c>
      <c r="CB2525">
        <v>0</v>
      </c>
      <c r="CC2525">
        <v>2.8537669493622402E-2</v>
      </c>
      <c r="CD2525">
        <v>2394</v>
      </c>
      <c r="CE2525">
        <v>9.5119714313858008</v>
      </c>
      <c r="CF2525">
        <v>2.4898717105812648E-2</v>
      </c>
      <c r="CG2525">
        <v>83582.830411899704</v>
      </c>
      <c r="CH2525">
        <v>72924.849374756755</v>
      </c>
      <c r="CI2525">
        <v>0</v>
      </c>
    </row>
    <row r="2526" spans="77:87" x14ac:dyDescent="0.25">
      <c r="BY2526" t="s">
        <v>5879</v>
      </c>
      <c r="BZ2526" t="s">
        <v>5880</v>
      </c>
      <c r="CA2526" t="s">
        <v>5881</v>
      </c>
      <c r="CB2526">
        <v>0</v>
      </c>
      <c r="CC2526">
        <v>5.9089285004011397E-3</v>
      </c>
      <c r="CD2526">
        <v>2395</v>
      </c>
      <c r="CE2526">
        <v>-27.611753388720501</v>
      </c>
      <c r="CF2526">
        <v>5.1554573916009917E-3</v>
      </c>
      <c r="CG2526">
        <v>257.77790954847302</v>
      </c>
      <c r="CH2526">
        <v>224.90761719030914</v>
      </c>
      <c r="CI2526">
        <v>0</v>
      </c>
    </row>
    <row r="2527" spans="77:87" x14ac:dyDescent="0.25">
      <c r="BY2527" t="s">
        <v>7970</v>
      </c>
      <c r="BZ2527" t="s">
        <v>7971</v>
      </c>
      <c r="CA2527" t="s">
        <v>7972</v>
      </c>
      <c r="CB2527">
        <v>0</v>
      </c>
      <c r="CC2527">
        <v>1.04143499501466E-2</v>
      </c>
      <c r="CD2527">
        <v>2396</v>
      </c>
      <c r="CE2527">
        <v>-4.4681581842926201</v>
      </c>
      <c r="CF2527">
        <v>9.0863745306036109E-3</v>
      </c>
      <c r="CG2527">
        <v>115730.526084699</v>
      </c>
      <c r="CH2527">
        <v>100973.26378153474</v>
      </c>
      <c r="CI2527">
        <v>0</v>
      </c>
    </row>
    <row r="2528" spans="77:87" x14ac:dyDescent="0.25">
      <c r="BY2528" t="s">
        <v>7981</v>
      </c>
      <c r="BZ2528" t="s">
        <v>892</v>
      </c>
      <c r="CA2528" t="s">
        <v>8110</v>
      </c>
      <c r="CB2528">
        <v>0</v>
      </c>
      <c r="CC2528">
        <v>3.0575435442482701E-5</v>
      </c>
      <c r="CD2528">
        <v>2397</v>
      </c>
      <c r="CE2528">
        <v>27.160654847506599</v>
      </c>
      <c r="CF2528">
        <v>2.6676639367469975E-5</v>
      </c>
      <c r="CG2528">
        <v>1.7029341369772799</v>
      </c>
      <c r="CH2528">
        <v>1.4857861934347598</v>
      </c>
      <c r="CI2528">
        <v>0</v>
      </c>
    </row>
    <row r="2529" spans="77:87" x14ac:dyDescent="0.25">
      <c r="BY2529" t="s">
        <v>5826</v>
      </c>
      <c r="BZ2529" t="s">
        <v>5827</v>
      </c>
      <c r="CA2529" t="s">
        <v>5828</v>
      </c>
      <c r="CB2529">
        <v>0</v>
      </c>
      <c r="CC2529">
        <v>3.8595002519250399E-3</v>
      </c>
      <c r="CD2529">
        <v>2398</v>
      </c>
      <c r="CE2529">
        <v>1.7865599822217799</v>
      </c>
      <c r="CF2529">
        <v>3.3673599368010719E-3</v>
      </c>
      <c r="CG2529">
        <v>118.38156417847701</v>
      </c>
      <c r="CH2529">
        <v>103.28625740382275</v>
      </c>
      <c r="CI2529">
        <v>0</v>
      </c>
    </row>
    <row r="2530" spans="77:87" x14ac:dyDescent="0.25">
      <c r="BY2530" t="s">
        <v>6556</v>
      </c>
      <c r="BZ2530" t="s">
        <v>3005</v>
      </c>
      <c r="CA2530" t="s">
        <v>3006</v>
      </c>
      <c r="CB2530">
        <v>0</v>
      </c>
      <c r="CC2530">
        <v>1.29874077430464E-2</v>
      </c>
      <c r="CD2530">
        <v>2399</v>
      </c>
      <c r="CE2530">
        <v>6.7342287592570598</v>
      </c>
      <c r="CF2530">
        <v>1.1331331432099587E-2</v>
      </c>
      <c r="CG2530">
        <v>510.94565591863</v>
      </c>
      <c r="CH2530">
        <v>445.79293154982201</v>
      </c>
      <c r="CI2530">
        <v>0</v>
      </c>
    </row>
    <row r="2531" spans="77:87" x14ac:dyDescent="0.25">
      <c r="BY2531" t="s">
        <v>7766</v>
      </c>
      <c r="BZ2531" t="s">
        <v>7767</v>
      </c>
      <c r="CA2531" t="s">
        <v>7768</v>
      </c>
      <c r="CB2531">
        <v>0</v>
      </c>
      <c r="CC2531">
        <v>8.5313712039256702E-4</v>
      </c>
      <c r="CD2531">
        <v>2400</v>
      </c>
      <c r="CE2531">
        <v>0.158151381378733</v>
      </c>
      <c r="CF2531">
        <v>7.4435019362282964E-4</v>
      </c>
      <c r="CG2531">
        <v>0</v>
      </c>
      <c r="CH2531">
        <v>0</v>
      </c>
      <c r="CI2531">
        <v>0</v>
      </c>
    </row>
    <row r="2532" spans="77:87" x14ac:dyDescent="0.25">
      <c r="BY2532" t="s">
        <v>6062</v>
      </c>
      <c r="BZ2532" t="s">
        <v>6063</v>
      </c>
      <c r="CA2532" t="s">
        <v>6064</v>
      </c>
      <c r="CB2532">
        <v>0</v>
      </c>
      <c r="CC2532">
        <v>2.4300135183593801E-3</v>
      </c>
      <c r="CD2532">
        <v>2401</v>
      </c>
      <c r="CE2532">
        <v>0</v>
      </c>
      <c r="CF2532">
        <v>2.1201527745793032E-3</v>
      </c>
      <c r="CG2532">
        <v>0</v>
      </c>
      <c r="CH2532">
        <v>0</v>
      </c>
      <c r="CI2532">
        <v>0</v>
      </c>
    </row>
    <row r="2533" spans="77:87" x14ac:dyDescent="0.25">
      <c r="BY2533" t="s">
        <v>7613</v>
      </c>
      <c r="BZ2533" t="s">
        <v>7614</v>
      </c>
      <c r="CA2533" t="s">
        <v>7615</v>
      </c>
      <c r="CB2533">
        <v>0</v>
      </c>
      <c r="CC2533">
        <v>1.21453366979122E-2</v>
      </c>
      <c r="CD2533">
        <v>2402</v>
      </c>
      <c r="CE2533">
        <v>-0.89854360769734898</v>
      </c>
      <c r="CF2533">
        <v>1.0596636234214628E-2</v>
      </c>
      <c r="CG2533">
        <v>0</v>
      </c>
      <c r="CH2533">
        <v>0</v>
      </c>
      <c r="CI2533">
        <v>0</v>
      </c>
    </row>
    <row r="2534" spans="77:87" x14ac:dyDescent="0.25">
      <c r="BY2534" t="s">
        <v>8101</v>
      </c>
      <c r="BZ2534" t="s">
        <v>8102</v>
      </c>
      <c r="CA2534" t="s">
        <v>8103</v>
      </c>
      <c r="CB2534">
        <v>0</v>
      </c>
      <c r="CC2534">
        <v>6.8047556374460801E-4</v>
      </c>
      <c r="CD2534">
        <v>2403</v>
      </c>
      <c r="CE2534">
        <v>0</v>
      </c>
      <c r="CF2534">
        <v>5.9370540270927839E-4</v>
      </c>
      <c r="CG2534">
        <v>0</v>
      </c>
      <c r="CH2534">
        <v>0</v>
      </c>
      <c r="CI2534">
        <v>0</v>
      </c>
    </row>
    <row r="2535" spans="77:87" x14ac:dyDescent="0.25">
      <c r="BY2535" t="s">
        <v>6591</v>
      </c>
      <c r="BZ2535" t="s">
        <v>6592</v>
      </c>
      <c r="CA2535" t="s">
        <v>6593</v>
      </c>
      <c r="CB2535">
        <v>0</v>
      </c>
      <c r="CC2535">
        <v>1.4581828105752001E-4</v>
      </c>
      <c r="CD2535">
        <v>2404</v>
      </c>
      <c r="CE2535">
        <v>-0.21586392349382399</v>
      </c>
      <c r="CF2535">
        <v>1.2722440876675146E-4</v>
      </c>
      <c r="CG2535">
        <v>0</v>
      </c>
      <c r="CH2535">
        <v>0</v>
      </c>
      <c r="CI2535">
        <v>0</v>
      </c>
    </row>
    <row r="2536" spans="77:87" x14ac:dyDescent="0.25">
      <c r="BY2536" t="s">
        <v>10142</v>
      </c>
      <c r="BZ2536" t="s">
        <v>10143</v>
      </c>
      <c r="CA2536" t="s">
        <v>10144</v>
      </c>
      <c r="CB2536">
        <v>0</v>
      </c>
      <c r="CC2536">
        <v>1.33953531138462E-2</v>
      </c>
      <c r="CD2536">
        <v>2405</v>
      </c>
      <c r="CE2536">
        <v>-77.689365186921805</v>
      </c>
      <c r="CF2536">
        <v>1.1687258056887221E-2</v>
      </c>
      <c r="CG2536">
        <v>34.980893028560402</v>
      </c>
      <c r="CH2536">
        <v>30.520339434916565</v>
      </c>
      <c r="CI2536">
        <v>0</v>
      </c>
    </row>
    <row r="2537" spans="77:87" x14ac:dyDescent="0.25">
      <c r="BY2537" t="s">
        <v>6878</v>
      </c>
      <c r="BZ2537" t="s">
        <v>6879</v>
      </c>
      <c r="CA2537" t="s">
        <v>6880</v>
      </c>
      <c r="CB2537">
        <v>0</v>
      </c>
      <c r="CC2537">
        <v>3.5816670839230298E-2</v>
      </c>
      <c r="CD2537">
        <v>2406</v>
      </c>
      <c r="CE2537">
        <v>1.3051790432332</v>
      </c>
      <c r="CF2537">
        <v>3.1249543873836702E-2</v>
      </c>
      <c r="CG2537">
        <v>43382.7118731675</v>
      </c>
      <c r="CH2537">
        <v>37850.808751372439</v>
      </c>
      <c r="CI2537">
        <v>0</v>
      </c>
    </row>
    <row r="2538" spans="77:87" x14ac:dyDescent="0.25">
      <c r="BY2538" t="s">
        <v>7799</v>
      </c>
      <c r="BZ2538" t="s">
        <v>1228</v>
      </c>
      <c r="CA2538" t="s">
        <v>1229</v>
      </c>
      <c r="CB2538">
        <v>0</v>
      </c>
      <c r="CC2538">
        <v>1.19529988168537E-3</v>
      </c>
      <c r="CD2538">
        <v>2407</v>
      </c>
      <c r="CE2538">
        <v>-12.509167341723799</v>
      </c>
      <c r="CF2538">
        <v>1.0428824125721422E-3</v>
      </c>
      <c r="CG2538">
        <v>17.448369892235299</v>
      </c>
      <c r="CH2538">
        <v>15.223458453796814</v>
      </c>
      <c r="CI2538">
        <v>0</v>
      </c>
    </row>
    <row r="2539" spans="77:87" x14ac:dyDescent="0.25">
      <c r="BY2539" t="s">
        <v>8457</v>
      </c>
      <c r="BZ2539" t="s">
        <v>8458</v>
      </c>
      <c r="CA2539" t="s">
        <v>8459</v>
      </c>
      <c r="CB2539">
        <v>0</v>
      </c>
      <c r="CC2539">
        <v>2.0775772598664002E-2</v>
      </c>
      <c r="CD2539">
        <v>2408</v>
      </c>
      <c r="CE2539">
        <v>1.3322717855092701</v>
      </c>
      <c r="CF2539">
        <v>1.8126570731517969E-2</v>
      </c>
      <c r="CG2539">
        <v>0</v>
      </c>
      <c r="CH2539">
        <v>0</v>
      </c>
      <c r="CI2539">
        <v>0</v>
      </c>
    </row>
    <row r="2540" spans="77:87" x14ac:dyDescent="0.25">
      <c r="BY2540" t="s">
        <v>5117</v>
      </c>
      <c r="BZ2540" t="s">
        <v>2160</v>
      </c>
      <c r="CA2540" t="s">
        <v>2161</v>
      </c>
      <c r="CB2540">
        <v>0</v>
      </c>
      <c r="CC2540">
        <v>3.4760953251453001E-2</v>
      </c>
      <c r="CD2540">
        <v>2409</v>
      </c>
      <c r="CE2540">
        <v>1.9469243022452201</v>
      </c>
      <c r="CF2540">
        <v>3.0328445058547239E-2</v>
      </c>
      <c r="CG2540">
        <v>907.25771527516997</v>
      </c>
      <c r="CH2540">
        <v>791.5696549695723</v>
      </c>
      <c r="CI2540">
        <v>0</v>
      </c>
    </row>
    <row r="2541" spans="77:87" x14ac:dyDescent="0.25">
      <c r="BY2541" t="s">
        <v>4274</v>
      </c>
      <c r="BZ2541" t="s">
        <v>2775</v>
      </c>
      <c r="CA2541" t="s">
        <v>2776</v>
      </c>
      <c r="CB2541">
        <v>0</v>
      </c>
      <c r="CC2541">
        <v>0.13513259169230499</v>
      </c>
      <c r="CD2541">
        <v>2410</v>
      </c>
      <c r="CE2541">
        <v>0.26520698938910098</v>
      </c>
      <c r="CF2541">
        <v>0.11790129439525247</v>
      </c>
      <c r="CG2541">
        <v>648826.97707734897</v>
      </c>
      <c r="CH2541">
        <v>566092.45392230817</v>
      </c>
      <c r="CI2541">
        <v>0</v>
      </c>
    </row>
    <row r="2542" spans="77:87" x14ac:dyDescent="0.25">
      <c r="BY2542" t="s">
        <v>9012</v>
      </c>
      <c r="BZ2542" t="s">
        <v>9013</v>
      </c>
      <c r="CA2542" t="s">
        <v>9014</v>
      </c>
      <c r="CB2542">
        <v>0</v>
      </c>
      <c r="CC2542">
        <v>5.3569167189159397E-2</v>
      </c>
      <c r="CD2542">
        <v>2411</v>
      </c>
      <c r="CE2542">
        <v>2.2667660802023302</v>
      </c>
      <c r="CF2542">
        <v>4.6738348404200949E-2</v>
      </c>
      <c r="CG2542">
        <v>0</v>
      </c>
      <c r="CH2542">
        <v>0</v>
      </c>
      <c r="CI2542">
        <v>0</v>
      </c>
    </row>
    <row r="2543" spans="77:87" x14ac:dyDescent="0.25">
      <c r="BY2543" t="s">
        <v>7942</v>
      </c>
      <c r="BZ2543" t="s">
        <v>8551</v>
      </c>
      <c r="CA2543" t="s">
        <v>2824</v>
      </c>
      <c r="CB2543">
        <v>0</v>
      </c>
      <c r="CC2543">
        <v>9.4291201982696403E-4</v>
      </c>
      <c r="CD2543">
        <v>2412</v>
      </c>
      <c r="CE2543">
        <v>-1.1910873255596801</v>
      </c>
      <c r="CF2543">
        <v>8.2267753653074893E-4</v>
      </c>
      <c r="CG2543">
        <v>35.714116976586901</v>
      </c>
      <c r="CH2543">
        <v>31.160067064434415</v>
      </c>
      <c r="CI2543">
        <v>0</v>
      </c>
    </row>
    <row r="2544" spans="77:87" x14ac:dyDescent="0.25">
      <c r="BY2544" t="s">
        <v>9327</v>
      </c>
      <c r="BZ2544" t="s">
        <v>9328</v>
      </c>
      <c r="CA2544" t="s">
        <v>9329</v>
      </c>
      <c r="CB2544">
        <v>0</v>
      </c>
      <c r="CC2544">
        <v>3.0907259396145202E-3</v>
      </c>
      <c r="CD2544">
        <v>2413</v>
      </c>
      <c r="CE2544">
        <v>-9.4322892577962296</v>
      </c>
      <c r="CF2544">
        <v>2.6966151121505157E-3</v>
      </c>
      <c r="CG2544">
        <v>1097.2968558252901</v>
      </c>
      <c r="CH2544">
        <v>957.3761445515845</v>
      </c>
      <c r="CI2544">
        <v>0</v>
      </c>
    </row>
    <row r="2545" spans="77:87" x14ac:dyDescent="0.25">
      <c r="BY2545" t="s">
        <v>9526</v>
      </c>
      <c r="BZ2545" t="s">
        <v>9527</v>
      </c>
      <c r="CA2545" t="s">
        <v>9528</v>
      </c>
      <c r="CB2545">
        <v>0</v>
      </c>
      <c r="CC2545">
        <v>4.6157197059178297E-4</v>
      </c>
      <c r="CD2545">
        <v>2414</v>
      </c>
      <c r="CE2545">
        <v>-5.8372730738820801E-2</v>
      </c>
      <c r="CF2545">
        <v>4.0271508233374258E-4</v>
      </c>
      <c r="CG2545">
        <v>0</v>
      </c>
      <c r="CH2545">
        <v>0</v>
      </c>
      <c r="CI2545">
        <v>0</v>
      </c>
    </row>
    <row r="2546" spans="77:87" x14ac:dyDescent="0.25">
      <c r="BY2546" t="s">
        <v>5440</v>
      </c>
      <c r="BZ2546" t="s">
        <v>5441</v>
      </c>
      <c r="CA2546" t="s">
        <v>5442</v>
      </c>
      <c r="CB2546">
        <v>0</v>
      </c>
      <c r="CC2546">
        <v>3.2236503928887799E-3</v>
      </c>
      <c r="CD2546">
        <v>2415</v>
      </c>
      <c r="CE2546">
        <v>-5.8015957536871303</v>
      </c>
      <c r="CF2546">
        <v>2.8125898366899616E-3</v>
      </c>
      <c r="CG2546">
        <v>33.3338275900445</v>
      </c>
      <c r="CH2546">
        <v>29.083297898727579</v>
      </c>
      <c r="CI2546">
        <v>0</v>
      </c>
    </row>
    <row r="2547" spans="77:87" x14ac:dyDescent="0.25">
      <c r="BY2547" t="s">
        <v>7442</v>
      </c>
      <c r="BZ2547" t="s">
        <v>7443</v>
      </c>
      <c r="CA2547" t="s">
        <v>7444</v>
      </c>
      <c r="CB2547">
        <v>0</v>
      </c>
      <c r="CC2547">
        <v>1.05891044666766E-3</v>
      </c>
      <c r="CD2547">
        <v>2416</v>
      </c>
      <c r="CE2547">
        <v>-3.8815835716773099</v>
      </c>
      <c r="CF2547">
        <v>9.238845399712805E-4</v>
      </c>
      <c r="CG2547">
        <v>0</v>
      </c>
      <c r="CH2547">
        <v>0</v>
      </c>
      <c r="CI2547">
        <v>0</v>
      </c>
    </row>
    <row r="2548" spans="77:87" x14ac:dyDescent="0.25">
      <c r="BY2548" t="s">
        <v>3797</v>
      </c>
      <c r="BZ2548" t="s">
        <v>5555</v>
      </c>
      <c r="CA2548" t="s">
        <v>5555</v>
      </c>
      <c r="CB2548">
        <v>0</v>
      </c>
      <c r="CC2548">
        <v>7.1671826869571399E-3</v>
      </c>
      <c r="CD2548">
        <v>2417</v>
      </c>
      <c r="CE2548">
        <v>-8.9794534320495306E-2</v>
      </c>
      <c r="CF2548">
        <v>6.2532665538124902E-3</v>
      </c>
      <c r="CG2548">
        <v>0.305637588766285</v>
      </c>
      <c r="CH2548">
        <v>0.26666451727234108</v>
      </c>
      <c r="CI2548">
        <v>0</v>
      </c>
    </row>
    <row r="2549" spans="77:87" x14ac:dyDescent="0.25">
      <c r="BY2549" t="s">
        <v>8717</v>
      </c>
      <c r="BZ2549" t="s">
        <v>2944</v>
      </c>
      <c r="CA2549" t="s">
        <v>2945</v>
      </c>
      <c r="CB2549">
        <v>0</v>
      </c>
      <c r="CC2549">
        <v>1.8317511322695601E-2</v>
      </c>
      <c r="CD2549">
        <v>2418</v>
      </c>
      <c r="CE2549">
        <v>-7.7787044951012598</v>
      </c>
      <c r="CF2549">
        <v>1.5981772183893402E-2</v>
      </c>
      <c r="CG2549">
        <v>277.63698044714602</v>
      </c>
      <c r="CH2549">
        <v>242.23437852240875</v>
      </c>
      <c r="CI2549">
        <v>0</v>
      </c>
    </row>
    <row r="2550" spans="77:87" x14ac:dyDescent="0.25">
      <c r="BY2550" t="s">
        <v>9297</v>
      </c>
      <c r="BZ2550" t="s">
        <v>9298</v>
      </c>
      <c r="CA2550" t="s">
        <v>9299</v>
      </c>
      <c r="CB2550">
        <v>0</v>
      </c>
      <c r="CC2550">
        <v>2.26866476049945E-3</v>
      </c>
      <c r="CD2550">
        <v>2419</v>
      </c>
      <c r="CE2550">
        <v>26.2705118492545</v>
      </c>
      <c r="CF2550">
        <v>1.9793782422291239E-3</v>
      </c>
      <c r="CG2550">
        <v>15412.6543267828</v>
      </c>
      <c r="CH2550">
        <v>13447.325122957425</v>
      </c>
      <c r="CI2550">
        <v>0</v>
      </c>
    </row>
    <row r="2551" spans="77:87" x14ac:dyDescent="0.25">
      <c r="BY2551" t="s">
        <v>6510</v>
      </c>
      <c r="BZ2551" t="s">
        <v>6511</v>
      </c>
      <c r="CA2551" t="s">
        <v>6512</v>
      </c>
      <c r="CB2551">
        <v>0</v>
      </c>
      <c r="CC2551">
        <v>7.4362545558761997E-4</v>
      </c>
      <c r="CD2551">
        <v>2420</v>
      </c>
      <c r="CE2551">
        <v>3.1462384749049899</v>
      </c>
      <c r="CF2551">
        <v>6.4880279924382051E-4</v>
      </c>
      <c r="CG2551">
        <v>0</v>
      </c>
      <c r="CH2551">
        <v>0</v>
      </c>
      <c r="CI2551">
        <v>0</v>
      </c>
    </row>
    <row r="2552" spans="77:87" x14ac:dyDescent="0.25">
      <c r="BY2552" t="s">
        <v>5481</v>
      </c>
      <c r="BZ2552" t="s">
        <v>9074</v>
      </c>
      <c r="CA2552" t="s">
        <v>9075</v>
      </c>
      <c r="CB2552">
        <v>0</v>
      </c>
      <c r="CC2552">
        <v>5.96958324582989E-3</v>
      </c>
      <c r="CD2552">
        <v>2421</v>
      </c>
      <c r="CE2552">
        <v>-4.16729155229946</v>
      </c>
      <c r="CF2552">
        <v>5.20837780782114E-3</v>
      </c>
      <c r="CG2552">
        <v>14913.8549972905</v>
      </c>
      <c r="CH2552">
        <v>13012.129691166007</v>
      </c>
      <c r="CI2552">
        <v>0</v>
      </c>
    </row>
    <row r="2553" spans="77:87" x14ac:dyDescent="0.25">
      <c r="BY2553" t="s">
        <v>10145</v>
      </c>
      <c r="BZ2553" t="s">
        <v>10146</v>
      </c>
      <c r="CA2553" t="s">
        <v>10147</v>
      </c>
      <c r="CB2553">
        <v>0</v>
      </c>
      <c r="CC2553">
        <v>7.4522914221593003E-3</v>
      </c>
      <c r="CD2553">
        <v>2422</v>
      </c>
      <c r="CE2553">
        <v>-6.3982833362371396</v>
      </c>
      <c r="CF2553">
        <v>6.5020199337540822E-3</v>
      </c>
      <c r="CG2553">
        <v>2636.9094695191502</v>
      </c>
      <c r="CH2553">
        <v>2300.6665954228865</v>
      </c>
      <c r="CI2553">
        <v>0</v>
      </c>
    </row>
    <row r="2554" spans="77:87" x14ac:dyDescent="0.25">
      <c r="BY2554" t="s">
        <v>8282</v>
      </c>
      <c r="BZ2554" t="s">
        <v>8283</v>
      </c>
      <c r="CA2554" t="s">
        <v>8284</v>
      </c>
      <c r="CB2554">
        <v>0</v>
      </c>
      <c r="CC2554">
        <v>4.0152765722639902E-5</v>
      </c>
      <c r="CD2554">
        <v>2423</v>
      </c>
      <c r="CE2554">
        <v>0</v>
      </c>
      <c r="CF2554">
        <v>3.5032725954283211E-5</v>
      </c>
      <c r="CG2554">
        <v>0</v>
      </c>
      <c r="CH2554">
        <v>0</v>
      </c>
      <c r="CI2554">
        <v>0</v>
      </c>
    </row>
    <row r="2555" spans="77:87" x14ac:dyDescent="0.25">
      <c r="BY2555" t="s">
        <v>6834</v>
      </c>
      <c r="BZ2555" t="s">
        <v>6835</v>
      </c>
      <c r="CA2555" t="s">
        <v>2280</v>
      </c>
      <c r="CB2555">
        <v>0</v>
      </c>
      <c r="CC2555">
        <v>3.96496111580424E-2</v>
      </c>
      <c r="CD2555">
        <v>2424</v>
      </c>
      <c r="CE2555">
        <v>3.1847266414297399</v>
      </c>
      <c r="CF2555">
        <v>3.4593730640835797E-2</v>
      </c>
      <c r="CG2555">
        <v>1019.05091143795</v>
      </c>
      <c r="CH2555">
        <v>889.10765351685177</v>
      </c>
      <c r="CI2555">
        <v>0</v>
      </c>
    </row>
    <row r="2556" spans="77:87" x14ac:dyDescent="0.25">
      <c r="BY2556" t="s">
        <v>8240</v>
      </c>
      <c r="BZ2556" t="s">
        <v>3574</v>
      </c>
      <c r="CA2556" t="s">
        <v>8241</v>
      </c>
      <c r="CB2556">
        <v>0</v>
      </c>
      <c r="CC2556">
        <v>9.6617128389431192E-3</v>
      </c>
      <c r="CD2556">
        <v>2425</v>
      </c>
      <c r="CE2556">
        <v>-2.5752306948072601</v>
      </c>
      <c r="CF2556">
        <v>8.4297091879981297E-3</v>
      </c>
      <c r="CG2556">
        <v>15.077102885170699</v>
      </c>
      <c r="CH2556">
        <v>13.15456118787105</v>
      </c>
      <c r="CI2556">
        <v>0</v>
      </c>
    </row>
    <row r="2557" spans="77:87" x14ac:dyDescent="0.25">
      <c r="BY2557" t="s">
        <v>7260</v>
      </c>
      <c r="BZ2557" t="s">
        <v>9000</v>
      </c>
      <c r="CA2557" t="s">
        <v>9001</v>
      </c>
      <c r="CB2557">
        <v>0</v>
      </c>
      <c r="CC2557">
        <v>4.91707633852483E-3</v>
      </c>
      <c r="CD2557">
        <v>2426</v>
      </c>
      <c r="CE2557">
        <v>-24.903210177312999</v>
      </c>
      <c r="CF2557">
        <v>4.2900802662941767E-3</v>
      </c>
      <c r="CG2557">
        <v>544.80401200483095</v>
      </c>
      <c r="CH2557">
        <v>475.33387321804719</v>
      </c>
      <c r="CI2557">
        <v>0</v>
      </c>
    </row>
    <row r="2558" spans="77:87" x14ac:dyDescent="0.25">
      <c r="BY2558" t="s">
        <v>8517</v>
      </c>
      <c r="BZ2558" t="s">
        <v>3184</v>
      </c>
      <c r="CA2558" t="s">
        <v>3185</v>
      </c>
      <c r="CB2558">
        <v>0</v>
      </c>
      <c r="CC2558">
        <v>2.4671333167756999E-2</v>
      </c>
      <c r="CD2558">
        <v>2427</v>
      </c>
      <c r="CE2558">
        <v>-8.9667699409718402</v>
      </c>
      <c r="CF2558">
        <v>2.1525392790203643E-2</v>
      </c>
      <c r="CG2558">
        <v>126.946344814694</v>
      </c>
      <c r="CH2558">
        <v>110.75890860199317</v>
      </c>
      <c r="CI2558">
        <v>0</v>
      </c>
    </row>
    <row r="2559" spans="77:87" x14ac:dyDescent="0.25">
      <c r="BY2559" t="s">
        <v>9362</v>
      </c>
      <c r="BZ2559" t="s">
        <v>9363</v>
      </c>
      <c r="CA2559" t="s">
        <v>9364</v>
      </c>
      <c r="CB2559">
        <v>0</v>
      </c>
      <c r="CC2559">
        <v>0.11803953639624901</v>
      </c>
      <c r="CD2559">
        <v>2428</v>
      </c>
      <c r="CE2559">
        <v>1.8640940136194999</v>
      </c>
      <c r="CF2559">
        <v>0.10298784295221776</v>
      </c>
      <c r="CG2559">
        <v>21.722750537204099</v>
      </c>
      <c r="CH2559">
        <v>18.952795725203064</v>
      </c>
      <c r="CI2559">
        <v>0</v>
      </c>
    </row>
    <row r="2560" spans="77:87" x14ac:dyDescent="0.25">
      <c r="BY2560" t="s">
        <v>6868</v>
      </c>
      <c r="BZ2560" t="s">
        <v>6868</v>
      </c>
      <c r="CA2560" t="s">
        <v>6869</v>
      </c>
      <c r="CB2560">
        <v>0</v>
      </c>
      <c r="CC2560">
        <v>1.76017894759815E-3</v>
      </c>
      <c r="CD2560">
        <v>2429</v>
      </c>
      <c r="CE2560">
        <v>1.4745678152230499</v>
      </c>
      <c r="CF2560">
        <v>1.5357314892741202E-3</v>
      </c>
      <c r="CG2560">
        <v>175.62411738266101</v>
      </c>
      <c r="CH2560">
        <v>153.22958367872846</v>
      </c>
      <c r="CI2560">
        <v>0</v>
      </c>
    </row>
    <row r="2561" spans="77:87" x14ac:dyDescent="0.25">
      <c r="BY2561" t="s">
        <v>7621</v>
      </c>
      <c r="BZ2561" t="s">
        <v>7622</v>
      </c>
      <c r="CA2561" t="s">
        <v>7623</v>
      </c>
      <c r="CB2561">
        <v>0</v>
      </c>
      <c r="CC2561">
        <v>9.3850025059707704E-4</v>
      </c>
      <c r="CD2561">
        <v>2430</v>
      </c>
      <c r="CE2561">
        <v>0.98776808089315404</v>
      </c>
      <c r="CF2561">
        <v>8.1882832964244178E-4</v>
      </c>
      <c r="CG2561">
        <v>6.6629280761077903</v>
      </c>
      <c r="CH2561">
        <v>5.8133114654109841</v>
      </c>
      <c r="CI2561">
        <v>0</v>
      </c>
    </row>
    <row r="2562" spans="77:87" x14ac:dyDescent="0.25">
      <c r="BY2562" t="s">
        <v>8906</v>
      </c>
      <c r="BZ2562" t="s">
        <v>8907</v>
      </c>
      <c r="CA2562" t="s">
        <v>8908</v>
      </c>
      <c r="CB2562">
        <v>0</v>
      </c>
      <c r="CC2562">
        <v>2.7261535179553799E-4</v>
      </c>
      <c r="CD2562">
        <v>2431</v>
      </c>
      <c r="CE2562">
        <v>-20.4968238906817</v>
      </c>
      <c r="CF2562">
        <v>2.3785307782668187E-4</v>
      </c>
      <c r="CG2562">
        <v>0</v>
      </c>
      <c r="CH2562">
        <v>0</v>
      </c>
      <c r="CI2562">
        <v>0</v>
      </c>
    </row>
    <row r="2563" spans="77:87" x14ac:dyDescent="0.25">
      <c r="BY2563" t="s">
        <v>10148</v>
      </c>
      <c r="BZ2563" t="s">
        <v>10149</v>
      </c>
      <c r="CA2563" t="s">
        <v>10150</v>
      </c>
      <c r="CB2563">
        <v>0</v>
      </c>
      <c r="CC2563">
        <v>0.381823512528501</v>
      </c>
      <c r="CD2563">
        <v>2432</v>
      </c>
      <c r="CE2563">
        <v>-88.352622891913498</v>
      </c>
      <c r="CF2563">
        <v>0.33313566915194187</v>
      </c>
      <c r="CG2563">
        <v>0</v>
      </c>
      <c r="CH2563">
        <v>0</v>
      </c>
      <c r="CI2563">
        <v>0</v>
      </c>
    </row>
    <row r="2564" spans="77:87" x14ac:dyDescent="0.25">
      <c r="BY2564" t="s">
        <v>7454</v>
      </c>
      <c r="BZ2564" t="s">
        <v>7455</v>
      </c>
      <c r="CA2564" t="s">
        <v>7456</v>
      </c>
      <c r="CB2564">
        <v>0</v>
      </c>
      <c r="CC2564">
        <v>8.8729445972204803E-4</v>
      </c>
      <c r="CD2564">
        <v>2433</v>
      </c>
      <c r="CE2564">
        <v>0</v>
      </c>
      <c r="CF2564">
        <v>7.7415199398505122E-4</v>
      </c>
      <c r="CG2564">
        <v>0</v>
      </c>
      <c r="CH2564">
        <v>0</v>
      </c>
      <c r="CI2564">
        <v>0</v>
      </c>
    </row>
    <row r="2565" spans="77:87" x14ac:dyDescent="0.25">
      <c r="BY2565" t="s">
        <v>6036</v>
      </c>
      <c r="BZ2565" t="s">
        <v>3098</v>
      </c>
      <c r="CA2565" t="s">
        <v>3099</v>
      </c>
      <c r="CB2565">
        <v>0</v>
      </c>
      <c r="CC2565">
        <v>1.5786928256423499E-2</v>
      </c>
      <c r="CD2565">
        <v>2434</v>
      </c>
      <c r="CE2565">
        <v>2.2481510744858202</v>
      </c>
      <c r="CF2565">
        <v>1.377387388673392E-2</v>
      </c>
      <c r="CG2565">
        <v>639420.43184787699</v>
      </c>
      <c r="CH2565">
        <v>557885.37490122707</v>
      </c>
      <c r="CI2565">
        <v>0</v>
      </c>
    </row>
    <row r="2566" spans="77:87" x14ac:dyDescent="0.25">
      <c r="BY2566" t="s">
        <v>10151</v>
      </c>
      <c r="BZ2566" t="s">
        <v>10151</v>
      </c>
      <c r="CA2566" t="s">
        <v>10152</v>
      </c>
      <c r="CB2566">
        <v>0</v>
      </c>
      <c r="CC2566">
        <v>2.5684205618282199E-3</v>
      </c>
      <c r="CD2566">
        <v>2435</v>
      </c>
      <c r="CE2566">
        <v>5.59154478057056</v>
      </c>
      <c r="CF2566">
        <v>2.2409109823072573E-3</v>
      </c>
      <c r="CG2566">
        <v>211683.70529729899</v>
      </c>
      <c r="CH2566">
        <v>184691.0693000193</v>
      </c>
      <c r="CI2566">
        <v>0</v>
      </c>
    </row>
    <row r="2567" spans="77:87" x14ac:dyDescent="0.25">
      <c r="BY2567" t="s">
        <v>7308</v>
      </c>
      <c r="BZ2567" t="s">
        <v>8681</v>
      </c>
      <c r="CA2567" t="s">
        <v>8682</v>
      </c>
      <c r="CB2567">
        <v>0</v>
      </c>
      <c r="CC2567">
        <v>3.4077514154521902</v>
      </c>
      <c r="CD2567">
        <v>2436</v>
      </c>
      <c r="CE2567">
        <v>-9.1432537267480996</v>
      </c>
      <c r="CF2567">
        <v>2.973215401462221</v>
      </c>
      <c r="CG2567">
        <v>76.826391123931003</v>
      </c>
      <c r="CH2567">
        <v>67.029950686154095</v>
      </c>
      <c r="CI2567">
        <v>0</v>
      </c>
    </row>
    <row r="2568" spans="77:87" x14ac:dyDescent="0.25">
      <c r="BY2568" t="s">
        <v>7494</v>
      </c>
      <c r="BZ2568" t="s">
        <v>3313</v>
      </c>
      <c r="CA2568" t="s">
        <v>3314</v>
      </c>
      <c r="CB2568">
        <v>0</v>
      </c>
      <c r="CC2568">
        <v>2.6110302957484999E-5</v>
      </c>
      <c r="CD2568">
        <v>2437</v>
      </c>
      <c r="CE2568">
        <v>-18.108321297511999</v>
      </c>
      <c r="CF2568">
        <v>2.2780873786164269E-5</v>
      </c>
      <c r="CG2568">
        <v>42.873059793972303</v>
      </c>
      <c r="CH2568">
        <v>37.40614444740374</v>
      </c>
      <c r="CI2568">
        <v>0</v>
      </c>
    </row>
    <row r="2569" spans="77:87" x14ac:dyDescent="0.25">
      <c r="BY2569" t="s">
        <v>8636</v>
      </c>
      <c r="BZ2569" t="s">
        <v>2378</v>
      </c>
      <c r="CA2569" t="s">
        <v>8637</v>
      </c>
      <c r="CB2569">
        <v>0</v>
      </c>
      <c r="CC2569">
        <v>7.9920531159827196E-2</v>
      </c>
      <c r="CD2569">
        <v>2438</v>
      </c>
      <c r="CE2569">
        <v>-10.057517173193499</v>
      </c>
      <c r="CF2569">
        <v>6.9729544549513023E-2</v>
      </c>
      <c r="CG2569">
        <v>102.528554797176</v>
      </c>
      <c r="CH2569">
        <v>89.45472866076895</v>
      </c>
      <c r="CI2569">
        <v>0</v>
      </c>
    </row>
    <row r="2570" spans="77:87" x14ac:dyDescent="0.25">
      <c r="BY2570" t="s">
        <v>9567</v>
      </c>
      <c r="BZ2570" t="s">
        <v>3057</v>
      </c>
      <c r="CA2570" t="s">
        <v>9568</v>
      </c>
      <c r="CB2570">
        <v>0</v>
      </c>
      <c r="CC2570">
        <v>1.3903361177414401E-4</v>
      </c>
      <c r="CD2570">
        <v>2439</v>
      </c>
      <c r="CE2570">
        <v>-19.331810436169899</v>
      </c>
      <c r="CF2570">
        <v>1.2130487980237587E-4</v>
      </c>
      <c r="CG2570">
        <v>127.17526123391301</v>
      </c>
      <c r="CH2570">
        <v>110.95863497293188</v>
      </c>
      <c r="CI2570">
        <v>0</v>
      </c>
    </row>
    <row r="2571" spans="77:87" x14ac:dyDescent="0.25">
      <c r="BY2571" t="s">
        <v>8989</v>
      </c>
      <c r="BZ2571" t="s">
        <v>8990</v>
      </c>
      <c r="CA2571" t="s">
        <v>8991</v>
      </c>
      <c r="CB2571">
        <v>0</v>
      </c>
      <c r="CC2571">
        <v>0.98331931179132803</v>
      </c>
      <c r="CD2571">
        <v>2440</v>
      </c>
      <c r="CE2571">
        <v>8635.1194681342295</v>
      </c>
      <c r="CF2571">
        <v>0.857932333067569</v>
      </c>
      <c r="CG2571">
        <v>6582.80429421596</v>
      </c>
      <c r="CH2571">
        <v>5743.4045874433086</v>
      </c>
      <c r="CI2571">
        <v>0</v>
      </c>
    </row>
    <row r="2572" spans="77:87" x14ac:dyDescent="0.25">
      <c r="BY2572" t="s">
        <v>5879</v>
      </c>
      <c r="BZ2572" t="s">
        <v>3471</v>
      </c>
      <c r="CA2572" t="s">
        <v>3472</v>
      </c>
      <c r="CB2572">
        <v>0</v>
      </c>
      <c r="CC2572">
        <v>1.08370408725621E-4</v>
      </c>
      <c r="CD2572">
        <v>2441</v>
      </c>
      <c r="CE2572">
        <v>23.5191699571482</v>
      </c>
      <c r="CF2572">
        <v>9.455166442738221E-5</v>
      </c>
      <c r="CG2572">
        <v>58036.587262448898</v>
      </c>
      <c r="CH2572">
        <v>50636.109874265014</v>
      </c>
      <c r="CI2572">
        <v>0</v>
      </c>
    </row>
    <row r="2573" spans="77:87" x14ac:dyDescent="0.25">
      <c r="BY2573" t="s">
        <v>7159</v>
      </c>
      <c r="BZ2573" t="s">
        <v>7160</v>
      </c>
      <c r="CA2573" t="s">
        <v>7161</v>
      </c>
      <c r="CB2573">
        <v>0</v>
      </c>
      <c r="CC2573">
        <v>1.7305116420488899E-4</v>
      </c>
      <c r="CD2573">
        <v>2442</v>
      </c>
      <c r="CE2573">
        <v>-0.12835914583279701</v>
      </c>
      <c r="CF2573">
        <v>1.5098471805246685E-4</v>
      </c>
      <c r="CG2573">
        <v>1.1421376837522601</v>
      </c>
      <c r="CH2573">
        <v>0.99649913914627486</v>
      </c>
      <c r="CI2573">
        <v>0</v>
      </c>
    </row>
    <row r="2574" spans="77:87" x14ac:dyDescent="0.25">
      <c r="BY2574" t="s">
        <v>6343</v>
      </c>
      <c r="BZ2574" t="s">
        <v>6999</v>
      </c>
      <c r="CA2574" t="s">
        <v>7000</v>
      </c>
      <c r="CB2574">
        <v>0</v>
      </c>
      <c r="CC2574">
        <v>0.46498353822702299</v>
      </c>
      <c r="CD2574">
        <v>2443</v>
      </c>
      <c r="CE2574">
        <v>-3.34758872340511</v>
      </c>
      <c r="CF2574">
        <v>0.40569162733354258</v>
      </c>
      <c r="CG2574">
        <v>1385884.9013809001</v>
      </c>
      <c r="CH2574">
        <v>1209165.1740662165</v>
      </c>
      <c r="CI2574">
        <v>0</v>
      </c>
    </row>
    <row r="2575" spans="77:87" x14ac:dyDescent="0.25">
      <c r="BY2575" t="s">
        <v>8008</v>
      </c>
      <c r="BZ2575" t="s">
        <v>8009</v>
      </c>
      <c r="CA2575" t="s">
        <v>8010</v>
      </c>
      <c r="CB2575">
        <v>0</v>
      </c>
      <c r="CC2575">
        <v>3.06152349130163E-3</v>
      </c>
      <c r="CD2575">
        <v>2444</v>
      </c>
      <c r="CE2575">
        <v>11.0333832487088</v>
      </c>
      <c r="CF2575">
        <v>2.6711363848317955E-3</v>
      </c>
      <c r="CG2575">
        <v>4089.0352880177802</v>
      </c>
      <c r="CH2575">
        <v>3567.6260423014828</v>
      </c>
      <c r="CI2575">
        <v>0</v>
      </c>
    </row>
    <row r="2576" spans="77:87" x14ac:dyDescent="0.25">
      <c r="BY2576" t="s">
        <v>9144</v>
      </c>
      <c r="BZ2576" t="s">
        <v>9145</v>
      </c>
      <c r="CA2576" t="s">
        <v>9146</v>
      </c>
      <c r="CB2576">
        <v>0</v>
      </c>
      <c r="CC2576">
        <v>1.61763379119766E-3</v>
      </c>
      <c r="CD2576">
        <v>2445</v>
      </c>
      <c r="CE2576">
        <v>0.74938366267049905</v>
      </c>
      <c r="CF2576">
        <v>1.4113628359468822E-3</v>
      </c>
      <c r="CG2576">
        <v>120.712152322571</v>
      </c>
      <c r="CH2576">
        <v>105.31966293131073</v>
      </c>
      <c r="CI2576">
        <v>0</v>
      </c>
    </row>
    <row r="2577" spans="77:87" x14ac:dyDescent="0.25">
      <c r="BY2577" t="s">
        <v>7355</v>
      </c>
      <c r="BZ2577" t="s">
        <v>7356</v>
      </c>
      <c r="CA2577" t="s">
        <v>7357</v>
      </c>
      <c r="CB2577">
        <v>0</v>
      </c>
      <c r="CC2577">
        <v>4.8153042274665398E-3</v>
      </c>
      <c r="CD2577">
        <v>2446</v>
      </c>
      <c r="CE2577">
        <v>-2.5470533044347201</v>
      </c>
      <c r="CF2577">
        <v>4.2012855242053735E-3</v>
      </c>
      <c r="CG2577">
        <v>222360.364316116</v>
      </c>
      <c r="CH2577">
        <v>194006.30482071088</v>
      </c>
      <c r="CI2577">
        <v>0</v>
      </c>
    </row>
    <row r="2578" spans="77:87" x14ac:dyDescent="0.25">
      <c r="BY2578" t="s">
        <v>7123</v>
      </c>
      <c r="BZ2578" t="s">
        <v>7124</v>
      </c>
      <c r="CA2578" t="s">
        <v>7125</v>
      </c>
      <c r="CB2578">
        <v>0</v>
      </c>
      <c r="CC2578">
        <v>0.13836025685519901</v>
      </c>
      <c r="CD2578">
        <v>2447</v>
      </c>
      <c r="CE2578">
        <v>11.8203497614893</v>
      </c>
      <c r="CF2578">
        <v>0.12071738706256523</v>
      </c>
      <c r="CG2578">
        <v>607143.285281113</v>
      </c>
      <c r="CH2578">
        <v>529724.01640177739</v>
      </c>
      <c r="CI2578">
        <v>0</v>
      </c>
    </row>
    <row r="2579" spans="77:87" x14ac:dyDescent="0.25">
      <c r="BY2579" t="s">
        <v>7415</v>
      </c>
      <c r="BZ2579" t="s">
        <v>7416</v>
      </c>
      <c r="CA2579" t="s">
        <v>7417</v>
      </c>
      <c r="CB2579">
        <v>0</v>
      </c>
      <c r="CC2579">
        <v>5.3021634810635203E-4</v>
      </c>
      <c r="CD2579">
        <v>2448</v>
      </c>
      <c r="CE2579">
        <v>-0.43912853475097602</v>
      </c>
      <c r="CF2579">
        <v>4.6260634069391889E-4</v>
      </c>
      <c r="CG2579">
        <v>0</v>
      </c>
      <c r="CH2579">
        <v>0</v>
      </c>
      <c r="CI2579">
        <v>0</v>
      </c>
    </row>
    <row r="2580" spans="77:87" x14ac:dyDescent="0.25">
      <c r="BY2580" t="s">
        <v>9266</v>
      </c>
      <c r="BZ2580" t="s">
        <v>3148</v>
      </c>
      <c r="CA2580" t="s">
        <v>3149</v>
      </c>
      <c r="CB2580">
        <v>0</v>
      </c>
      <c r="CC2580">
        <v>4.2927696647681098E-2</v>
      </c>
      <c r="CD2580">
        <v>2449</v>
      </c>
      <c r="CE2580">
        <v>-14.7107185722145</v>
      </c>
      <c r="CF2580">
        <v>3.7453814337348706E-2</v>
      </c>
      <c r="CG2580">
        <v>221.52512202524099</v>
      </c>
      <c r="CH2580">
        <v>193.2775676153145</v>
      </c>
      <c r="CI2580">
        <v>0</v>
      </c>
    </row>
    <row r="2581" spans="77:87" x14ac:dyDescent="0.25">
      <c r="BY2581" t="s">
        <v>7789</v>
      </c>
      <c r="BZ2581" t="s">
        <v>7790</v>
      </c>
      <c r="CA2581" t="s">
        <v>7791</v>
      </c>
      <c r="CB2581">
        <v>0</v>
      </c>
      <c r="CC2581">
        <v>3.4770758754327398E-2</v>
      </c>
      <c r="CD2581">
        <v>2450</v>
      </c>
      <c r="CE2581">
        <v>628.104518902015</v>
      </c>
      <c r="CF2581">
        <v>3.033700022252811E-2</v>
      </c>
      <c r="CG2581">
        <v>0.34770758754327402</v>
      </c>
      <c r="CH2581">
        <v>0.3033700022252811</v>
      </c>
      <c r="CI2581">
        <v>0</v>
      </c>
    </row>
    <row r="2582" spans="77:87" x14ac:dyDescent="0.25">
      <c r="BY2582" t="s">
        <v>6253</v>
      </c>
      <c r="BZ2582" t="s">
        <v>3423</v>
      </c>
      <c r="CA2582" t="s">
        <v>3424</v>
      </c>
      <c r="CB2582">
        <v>0</v>
      </c>
      <c r="CC2582">
        <v>3.8234243237889699E-4</v>
      </c>
      <c r="CD2582">
        <v>2451</v>
      </c>
      <c r="CE2582">
        <v>-82.543059392973205</v>
      </c>
      <c r="CF2582">
        <v>3.3358841945653451E-4</v>
      </c>
      <c r="CG2582">
        <v>1.4946113269196401E-3</v>
      </c>
      <c r="CH2582">
        <v>1.3040274581788097E-3</v>
      </c>
      <c r="CI2582">
        <v>0</v>
      </c>
    </row>
    <row r="2583" spans="77:87" x14ac:dyDescent="0.25">
      <c r="BY2583" t="s">
        <v>9101</v>
      </c>
      <c r="BZ2583" t="s">
        <v>3566</v>
      </c>
      <c r="CA2583" t="s">
        <v>3567</v>
      </c>
      <c r="CB2583">
        <v>0</v>
      </c>
      <c r="CC2583">
        <v>3.4662907450417002E-5</v>
      </c>
      <c r="CD2583">
        <v>2452</v>
      </c>
      <c r="CE2583">
        <v>-3.4860905949834202E-2</v>
      </c>
      <c r="CF2583">
        <v>3.0242901469784545E-5</v>
      </c>
      <c r="CG2583">
        <v>0</v>
      </c>
      <c r="CH2583">
        <v>0</v>
      </c>
      <c r="CI2583">
        <v>0</v>
      </c>
    </row>
    <row r="2584" spans="77:87" x14ac:dyDescent="0.25">
      <c r="BY2584" t="s">
        <v>3345</v>
      </c>
      <c r="BZ2584" t="s">
        <v>3345</v>
      </c>
      <c r="CA2584" t="s">
        <v>3346</v>
      </c>
      <c r="CB2584">
        <v>0</v>
      </c>
      <c r="CC2584">
        <v>2.1168127074129701E-2</v>
      </c>
      <c r="CD2584">
        <v>2453</v>
      </c>
      <c r="CE2584">
        <v>-11.121691336605</v>
      </c>
      <c r="CF2584">
        <v>1.8468894518399136E-2</v>
      </c>
      <c r="CG2584">
        <v>47.970340652138397</v>
      </c>
      <c r="CH2584">
        <v>41.853450634221645</v>
      </c>
      <c r="CI2584">
        <v>0</v>
      </c>
    </row>
    <row r="2585" spans="77:87" x14ac:dyDescent="0.25">
      <c r="BY2585" t="s">
        <v>6578</v>
      </c>
      <c r="BZ2585" t="s">
        <v>6579</v>
      </c>
      <c r="CA2585" t="s">
        <v>6580</v>
      </c>
      <c r="CB2585">
        <v>0</v>
      </c>
      <c r="CC2585">
        <v>8.2152420491785998E-3</v>
      </c>
      <c r="CD2585">
        <v>2454</v>
      </c>
      <c r="CE2585">
        <v>-4.6693830467694104</v>
      </c>
      <c r="CF2585">
        <v>7.1676836745196435E-3</v>
      </c>
      <c r="CG2585">
        <v>10.0029623643525</v>
      </c>
      <c r="CH2585">
        <v>8.7274446214244605</v>
      </c>
      <c r="CI2585">
        <v>0</v>
      </c>
    </row>
    <row r="2586" spans="77:87" x14ac:dyDescent="0.25">
      <c r="BY2586" t="s">
        <v>10153</v>
      </c>
      <c r="BZ2586" t="s">
        <v>10154</v>
      </c>
      <c r="CA2586" t="s">
        <v>10155</v>
      </c>
      <c r="CB2586">
        <v>0</v>
      </c>
      <c r="CC2586">
        <v>6.7090600231194803E-4</v>
      </c>
      <c r="CD2586">
        <v>2455</v>
      </c>
      <c r="CE2586">
        <v>-2.9666392192410802</v>
      </c>
      <c r="CF2586">
        <v>5.8535609433314263E-4</v>
      </c>
      <c r="CG2586">
        <v>369639.20829632599</v>
      </c>
      <c r="CH2586">
        <v>322505.03428962844</v>
      </c>
      <c r="CI2586">
        <v>0</v>
      </c>
    </row>
    <row r="2587" spans="77:87" x14ac:dyDescent="0.25">
      <c r="BY2587" t="s">
        <v>7886</v>
      </c>
      <c r="BZ2587" t="s">
        <v>3562</v>
      </c>
      <c r="CA2587" t="s">
        <v>3563</v>
      </c>
      <c r="CB2587">
        <v>0</v>
      </c>
      <c r="CC2587">
        <v>5.9146954273334099E-6</v>
      </c>
      <c r="CD2587">
        <v>2456</v>
      </c>
      <c r="CE2587">
        <v>-4.7073566580129302</v>
      </c>
      <c r="CF2587">
        <v>5.1604889546124196E-6</v>
      </c>
      <c r="CG2587">
        <v>4351.8313374348199</v>
      </c>
      <c r="CH2587">
        <v>3796.9119162731581</v>
      </c>
      <c r="CI2587">
        <v>0</v>
      </c>
    </row>
    <row r="2588" spans="77:87" x14ac:dyDescent="0.25">
      <c r="BY2588" t="s">
        <v>10156</v>
      </c>
      <c r="BZ2588" t="s">
        <v>10157</v>
      </c>
      <c r="CA2588" t="s">
        <v>10158</v>
      </c>
      <c r="CB2588">
        <v>0</v>
      </c>
      <c r="CC2588">
        <v>6.5140823368947795E-4</v>
      </c>
      <c r="CD2588">
        <v>2457</v>
      </c>
      <c r="CE2588">
        <v>-28.0700275266502</v>
      </c>
      <c r="CF2588">
        <v>5.6834456417879811E-4</v>
      </c>
      <c r="CG2588">
        <v>1.5916443641145299</v>
      </c>
      <c r="CH2588">
        <v>1.3886874246688303</v>
      </c>
      <c r="CI2588">
        <v>0</v>
      </c>
    </row>
    <row r="2589" spans="77:87" x14ac:dyDescent="0.25">
      <c r="BY2589" t="s">
        <v>2904</v>
      </c>
      <c r="BZ2589" t="s">
        <v>2905</v>
      </c>
      <c r="CA2589" t="s">
        <v>2906</v>
      </c>
      <c r="CB2589">
        <v>0</v>
      </c>
      <c r="CC2589">
        <v>3.8200755090058201E-4</v>
      </c>
      <c r="CD2589">
        <v>2458</v>
      </c>
      <c r="CE2589">
        <v>0</v>
      </c>
      <c r="CF2589">
        <v>3.3329624005504536E-4</v>
      </c>
      <c r="CG2589">
        <v>0</v>
      </c>
      <c r="CH2589">
        <v>0</v>
      </c>
      <c r="CI2589">
        <v>0</v>
      </c>
    </row>
    <row r="2590" spans="77:87" x14ac:dyDescent="0.25">
      <c r="BY2590" t="s">
        <v>9052</v>
      </c>
      <c r="BZ2590" t="s">
        <v>9053</v>
      </c>
      <c r="CA2590" t="s">
        <v>9054</v>
      </c>
      <c r="CB2590">
        <v>0</v>
      </c>
      <c r="CC2590">
        <v>4.64533485401093E-7</v>
      </c>
      <c r="CD2590">
        <v>2459</v>
      </c>
      <c r="CE2590">
        <v>-41.493598775947703</v>
      </c>
      <c r="CF2590">
        <v>4.0529896254365825E-7</v>
      </c>
      <c r="CG2590">
        <v>0.26471289931238201</v>
      </c>
      <c r="CH2590">
        <v>0.23095829866946305</v>
      </c>
      <c r="CI2590">
        <v>0</v>
      </c>
    </row>
    <row r="2591" spans="77:87" x14ac:dyDescent="0.25">
      <c r="BY2591" t="s">
        <v>10159</v>
      </c>
      <c r="BZ2591" t="s">
        <v>10160</v>
      </c>
      <c r="CA2591" t="s">
        <v>10161</v>
      </c>
      <c r="CB2591">
        <v>0</v>
      </c>
      <c r="CC2591">
        <v>1.07257700013086E-7</v>
      </c>
      <c r="CD2591">
        <v>2460</v>
      </c>
      <c r="CE2591">
        <v>-85.439514283774997</v>
      </c>
      <c r="CF2591">
        <v>9.3580841653617396E-8</v>
      </c>
      <c r="CG2591">
        <v>10.727284372775101</v>
      </c>
      <c r="CH2591">
        <v>9.3594054332650618</v>
      </c>
      <c r="CI2591">
        <v>0</v>
      </c>
    </row>
    <row r="2592" spans="77:87" x14ac:dyDescent="0.25">
      <c r="BY2592" t="s">
        <v>8693</v>
      </c>
      <c r="BZ2592" t="s">
        <v>8694</v>
      </c>
      <c r="CA2592" t="s">
        <v>8695</v>
      </c>
      <c r="CB2592">
        <v>0</v>
      </c>
      <c r="CC2592">
        <v>1.7640386542145899E-3</v>
      </c>
      <c r="CD2592">
        <v>2461</v>
      </c>
      <c r="CE2592">
        <v>-15.062900392231301</v>
      </c>
      <c r="CF2592">
        <v>1.5390990292610716E-3</v>
      </c>
      <c r="CG2592">
        <v>38622.280105544698</v>
      </c>
      <c r="CH2592">
        <v>33697.39868016629</v>
      </c>
      <c r="CI2592">
        <v>0</v>
      </c>
    </row>
    <row r="2593" spans="77:87" x14ac:dyDescent="0.25">
      <c r="BY2593" t="s">
        <v>8473</v>
      </c>
      <c r="BZ2593" t="s">
        <v>8474</v>
      </c>
      <c r="CA2593" t="s">
        <v>8475</v>
      </c>
      <c r="CB2593">
        <v>0</v>
      </c>
      <c r="CC2593">
        <v>9.3850025059707704E-4</v>
      </c>
      <c r="CD2593">
        <v>2462</v>
      </c>
      <c r="CE2593">
        <v>0.23714658919965401</v>
      </c>
      <c r="CF2593">
        <v>8.1882832964244178E-4</v>
      </c>
      <c r="CG2593">
        <v>1.62240793856848</v>
      </c>
      <c r="CH2593">
        <v>1.4155282126898596</v>
      </c>
      <c r="CI2593">
        <v>0</v>
      </c>
    </row>
    <row r="2594" spans="77:87" x14ac:dyDescent="0.25">
      <c r="BY2594" t="s">
        <v>8602</v>
      </c>
      <c r="BZ2594" t="s">
        <v>8603</v>
      </c>
      <c r="CA2594" t="s">
        <v>8604</v>
      </c>
      <c r="CB2594">
        <v>0</v>
      </c>
      <c r="CC2594">
        <v>1.6089348822995799</v>
      </c>
      <c r="CD2594">
        <v>2463</v>
      </c>
      <c r="CE2594">
        <v>0.61824987719128699</v>
      </c>
      <c r="CF2594">
        <v>1.4037731597180321</v>
      </c>
      <c r="CG2594">
        <v>5309.6381629995203</v>
      </c>
      <c r="CH2594">
        <v>4632.5849622828018</v>
      </c>
      <c r="CI2594">
        <v>0</v>
      </c>
    </row>
    <row r="2595" spans="77:87" x14ac:dyDescent="0.25">
      <c r="BY2595" t="s">
        <v>10162</v>
      </c>
      <c r="BZ2595" t="s">
        <v>10163</v>
      </c>
      <c r="CA2595" t="s">
        <v>10164</v>
      </c>
      <c r="CB2595">
        <v>0</v>
      </c>
      <c r="CC2595">
        <v>1.84431193758545E-4</v>
      </c>
      <c r="CD2595">
        <v>2464</v>
      </c>
      <c r="CE2595">
        <v>0</v>
      </c>
      <c r="CF2595">
        <v>1.6091363451761797E-4</v>
      </c>
      <c r="CG2595">
        <v>0</v>
      </c>
      <c r="CH2595">
        <v>0</v>
      </c>
      <c r="CI2595">
        <v>0</v>
      </c>
    </row>
    <row r="2596" spans="77:87" x14ac:dyDescent="0.25">
      <c r="BY2596" t="s">
        <v>10165</v>
      </c>
      <c r="BZ2596" t="s">
        <v>10166</v>
      </c>
      <c r="CA2596" t="s">
        <v>10167</v>
      </c>
      <c r="CB2596">
        <v>0</v>
      </c>
      <c r="CC2596">
        <v>1.7376010089105701E-3</v>
      </c>
      <c r="CD2596">
        <v>2465</v>
      </c>
      <c r="CE2596">
        <v>0.81600842245953098</v>
      </c>
      <c r="CF2596">
        <v>1.5160325538603483E-3</v>
      </c>
      <c r="CG2596">
        <v>0</v>
      </c>
      <c r="CH2596">
        <v>0</v>
      </c>
      <c r="CI2596">
        <v>0</v>
      </c>
    </row>
    <row r="2597" spans="77:87" x14ac:dyDescent="0.25">
      <c r="BY2597" t="s">
        <v>8093</v>
      </c>
      <c r="BZ2597" t="s">
        <v>8094</v>
      </c>
      <c r="CA2597" t="s">
        <v>8095</v>
      </c>
      <c r="CB2597">
        <v>0</v>
      </c>
      <c r="CC2597">
        <v>6.02495728747263E-5</v>
      </c>
      <c r="CD2597">
        <v>2466</v>
      </c>
      <c r="CE2597">
        <v>68.0809436265519</v>
      </c>
      <c r="CF2597">
        <v>5.2566908839178473E-5</v>
      </c>
      <c r="CG2597">
        <v>3072.5722399884098</v>
      </c>
      <c r="CH2597">
        <v>2680.7762633785292</v>
      </c>
      <c r="CI2597">
        <v>0</v>
      </c>
    </row>
    <row r="2598" spans="77:87" x14ac:dyDescent="0.25">
      <c r="BY2598" t="s">
        <v>4568</v>
      </c>
      <c r="BZ2598" t="s">
        <v>6320</v>
      </c>
      <c r="CA2598" t="s">
        <v>6321</v>
      </c>
      <c r="CB2598">
        <v>0</v>
      </c>
      <c r="CC2598">
        <v>0.337419201420116</v>
      </c>
      <c r="CD2598">
        <v>2467</v>
      </c>
      <c r="CE2598">
        <v>-8.2282621297636391E-3</v>
      </c>
      <c r="CF2598">
        <v>0.2943935293702315</v>
      </c>
      <c r="CG2598">
        <v>0</v>
      </c>
      <c r="CH2598">
        <v>0</v>
      </c>
      <c r="CI2598">
        <v>0</v>
      </c>
    </row>
    <row r="2599" spans="77:87" x14ac:dyDescent="0.25">
      <c r="BY2599" t="s">
        <v>8573</v>
      </c>
      <c r="BZ2599" t="s">
        <v>3092</v>
      </c>
      <c r="CA2599" t="s">
        <v>3093</v>
      </c>
      <c r="CB2599">
        <v>0</v>
      </c>
      <c r="CC2599">
        <v>1.8941668960529299E-5</v>
      </c>
      <c r="CD2599">
        <v>2468</v>
      </c>
      <c r="CE2599">
        <v>-2.8501719385593498</v>
      </c>
      <c r="CF2599">
        <v>1.6526340984696375E-5</v>
      </c>
      <c r="CG2599">
        <v>0</v>
      </c>
      <c r="CH2599">
        <v>0</v>
      </c>
      <c r="CI2599">
        <v>0</v>
      </c>
    </row>
    <row r="2600" spans="77:87" x14ac:dyDescent="0.25">
      <c r="BY2600" t="s">
        <v>8267</v>
      </c>
      <c r="BZ2600" t="s">
        <v>8268</v>
      </c>
      <c r="CA2600" t="s">
        <v>8269</v>
      </c>
      <c r="CB2600">
        <v>0</v>
      </c>
      <c r="CC2600">
        <v>2.06315232728722E-4</v>
      </c>
      <c r="CD2600">
        <v>2469</v>
      </c>
      <c r="CE2600">
        <v>-0.13916468120665801</v>
      </c>
      <c r="CF2600">
        <v>1.8000715214255183E-4</v>
      </c>
      <c r="CG2600">
        <v>0</v>
      </c>
      <c r="CH2600">
        <v>0</v>
      </c>
      <c r="CI2600">
        <v>0</v>
      </c>
    </row>
    <row r="2601" spans="77:87" x14ac:dyDescent="0.25">
      <c r="BY2601" t="s">
        <v>7459</v>
      </c>
      <c r="BZ2601" t="s">
        <v>7460</v>
      </c>
      <c r="CA2601" t="s">
        <v>7461</v>
      </c>
      <c r="CB2601">
        <v>0</v>
      </c>
      <c r="CC2601">
        <v>7.53534545806008E-3</v>
      </c>
      <c r="CD2601">
        <v>2470</v>
      </c>
      <c r="CE2601">
        <v>0.40007645031474198</v>
      </c>
      <c r="CF2601">
        <v>6.5744834173210101E-3</v>
      </c>
      <c r="CG2601">
        <v>6780.3934800885499</v>
      </c>
      <c r="CH2601">
        <v>5915.7983858685411</v>
      </c>
      <c r="CI2601">
        <v>0</v>
      </c>
    </row>
    <row r="2602" spans="77:87" x14ac:dyDescent="0.25">
      <c r="BY2602" t="s">
        <v>10168</v>
      </c>
      <c r="BZ2602" t="s">
        <v>10168</v>
      </c>
      <c r="CA2602" t="s">
        <v>10169</v>
      </c>
      <c r="CB2602">
        <v>0</v>
      </c>
      <c r="CC2602">
        <v>3.8087174341775701E-4</v>
      </c>
      <c r="CD2602">
        <v>2471</v>
      </c>
      <c r="CE2602">
        <v>0.52954966273410498</v>
      </c>
      <c r="CF2602">
        <v>3.3230526392758532E-4</v>
      </c>
      <c r="CG2602">
        <v>0</v>
      </c>
      <c r="CH2602">
        <v>0</v>
      </c>
      <c r="CI2602">
        <v>0</v>
      </c>
    </row>
    <row r="2603" spans="77:87" x14ac:dyDescent="0.25">
      <c r="BY2603" t="s">
        <v>10170</v>
      </c>
      <c r="BZ2603" t="s">
        <v>10171</v>
      </c>
      <c r="CA2603" t="s">
        <v>10172</v>
      </c>
      <c r="CB2603">
        <v>0</v>
      </c>
      <c r="CC2603">
        <v>2.67907062276925E-4</v>
      </c>
      <c r="CD2603">
        <v>2472</v>
      </c>
      <c r="CE2603">
        <v>-49.8252457505763</v>
      </c>
      <c r="CF2603">
        <v>2.3374516113774531E-4</v>
      </c>
      <c r="CG2603">
        <v>24.0012525371239</v>
      </c>
      <c r="CH2603">
        <v>20.940756821105094</v>
      </c>
      <c r="CI2603">
        <v>0</v>
      </c>
    </row>
    <row r="2604" spans="77:87" x14ac:dyDescent="0.25">
      <c r="BY2604" t="s">
        <v>9224</v>
      </c>
      <c r="BZ2604" t="s">
        <v>3582</v>
      </c>
      <c r="CA2604" t="s">
        <v>3583</v>
      </c>
      <c r="CB2604">
        <v>0</v>
      </c>
      <c r="CC2604">
        <v>6.9540545079730404E-5</v>
      </c>
      <c r="CD2604">
        <v>2473</v>
      </c>
      <c r="CE2604">
        <v>101.76417434259901</v>
      </c>
      <c r="CF2604">
        <v>6.0673152014433688E-5</v>
      </c>
      <c r="CG2604">
        <v>272.63554824642301</v>
      </c>
      <c r="CH2604">
        <v>237.87069894732875</v>
      </c>
      <c r="CI2604">
        <v>0</v>
      </c>
    </row>
    <row r="2605" spans="77:87" x14ac:dyDescent="0.25">
      <c r="BY2605" t="s">
        <v>3379</v>
      </c>
      <c r="BZ2605" t="s">
        <v>3379</v>
      </c>
      <c r="CA2605" t="s">
        <v>6428</v>
      </c>
      <c r="CB2605">
        <v>0</v>
      </c>
      <c r="CC2605">
        <v>2.7851699728237802E-4</v>
      </c>
      <c r="CD2605">
        <v>2474</v>
      </c>
      <c r="CE2605">
        <v>0.221511971635653</v>
      </c>
      <c r="CF2605">
        <v>2.4300218089091298E-4</v>
      </c>
      <c r="CG2605">
        <v>29.103081953171198</v>
      </c>
      <c r="CH2605">
        <v>25.392031560994539</v>
      </c>
      <c r="CI2605">
        <v>0</v>
      </c>
    </row>
    <row r="2606" spans="77:87" x14ac:dyDescent="0.25">
      <c r="BY2606" t="s">
        <v>6758</v>
      </c>
      <c r="BZ2606" t="s">
        <v>6759</v>
      </c>
      <c r="CA2606" t="s">
        <v>6760</v>
      </c>
      <c r="CB2606">
        <v>0</v>
      </c>
      <c r="CC2606">
        <v>3.4933484181108999E-3</v>
      </c>
      <c r="CD2606">
        <v>2475</v>
      </c>
      <c r="CE2606">
        <v>-0.62240281587719604</v>
      </c>
      <c r="CF2606">
        <v>3.0478975879239083E-3</v>
      </c>
      <c r="CG2606">
        <v>1799683.6355240899</v>
      </c>
      <c r="CH2606">
        <v>1570198.776423872</v>
      </c>
      <c r="CI2606">
        <v>0</v>
      </c>
    </row>
    <row r="2607" spans="77:87" x14ac:dyDescent="0.25">
      <c r="BY2607" t="s">
        <v>7490</v>
      </c>
      <c r="BZ2607" t="s">
        <v>3510</v>
      </c>
      <c r="CA2607" t="s">
        <v>3511</v>
      </c>
      <c r="CB2607">
        <v>0</v>
      </c>
      <c r="CC2607">
        <v>1.5064087178791E-2</v>
      </c>
      <c r="CD2607">
        <v>2476</v>
      </c>
      <c r="CE2607">
        <v>2.92666766250378</v>
      </c>
      <c r="CF2607">
        <v>1.314320516627465E-2</v>
      </c>
      <c r="CG2607">
        <v>22965.997275769401</v>
      </c>
      <c r="CH2607">
        <v>20037.511099146952</v>
      </c>
      <c r="CI2607">
        <v>0</v>
      </c>
    </row>
    <row r="2608" spans="77:87" x14ac:dyDescent="0.25">
      <c r="BY2608" t="s">
        <v>3456</v>
      </c>
      <c r="BZ2608" t="s">
        <v>3457</v>
      </c>
      <c r="CA2608" t="s">
        <v>3458</v>
      </c>
      <c r="CB2608">
        <v>0</v>
      </c>
      <c r="CC2608">
        <v>1.87696900351693E-2</v>
      </c>
      <c r="CD2608">
        <v>2477</v>
      </c>
      <c r="CE2608">
        <v>0.234452192740566</v>
      </c>
      <c r="CF2608">
        <v>1.637629178002473E-2</v>
      </c>
      <c r="CG2608">
        <v>391978.096512947</v>
      </c>
      <c r="CH2608">
        <v>341995.40151419526</v>
      </c>
      <c r="CI2608">
        <v>0</v>
      </c>
    </row>
    <row r="2609" spans="77:87" x14ac:dyDescent="0.25">
      <c r="BY2609" t="s">
        <v>7907</v>
      </c>
      <c r="BZ2609" t="s">
        <v>7908</v>
      </c>
      <c r="CA2609" t="s">
        <v>7909</v>
      </c>
      <c r="CB2609">
        <v>0</v>
      </c>
      <c r="CC2609">
        <v>0.774273646330635</v>
      </c>
      <c r="CD2609">
        <v>2478</v>
      </c>
      <c r="CE2609">
        <v>-2.2254709427036699</v>
      </c>
      <c r="CF2609">
        <v>0.67554291659243071</v>
      </c>
      <c r="CG2609">
        <v>5343.9733783032898</v>
      </c>
      <c r="CH2609">
        <v>4662.5419569423266</v>
      </c>
      <c r="CI2609">
        <v>0</v>
      </c>
    </row>
    <row r="2610" spans="77:87" x14ac:dyDescent="0.25">
      <c r="BY2610" t="s">
        <v>10173</v>
      </c>
      <c r="BZ2610" t="s">
        <v>10174</v>
      </c>
      <c r="CA2610" t="s">
        <v>10175</v>
      </c>
      <c r="CB2610">
        <v>0</v>
      </c>
      <c r="CC2610">
        <v>1.5424760221746201E-3</v>
      </c>
      <c r="CD2610">
        <v>2479</v>
      </c>
      <c r="CE2610">
        <v>1.5075853006061199</v>
      </c>
      <c r="CF2610">
        <v>1.3457887346830463E-3</v>
      </c>
      <c r="CG2610">
        <v>333.57065033354002</v>
      </c>
      <c r="CH2610">
        <v>291.03572242690916</v>
      </c>
      <c r="CI2610">
        <v>0</v>
      </c>
    </row>
    <row r="2611" spans="77:87" x14ac:dyDescent="0.25">
      <c r="BY2611" t="s">
        <v>5237</v>
      </c>
      <c r="BZ2611" t="s">
        <v>3100</v>
      </c>
      <c r="CA2611" t="s">
        <v>3101</v>
      </c>
      <c r="CB2611">
        <v>0</v>
      </c>
      <c r="CC2611">
        <v>0.42844264191781001</v>
      </c>
      <c r="CD2611">
        <v>2480</v>
      </c>
      <c r="CE2611">
        <v>0.162503566627379</v>
      </c>
      <c r="CF2611">
        <v>0.37381020687630256</v>
      </c>
      <c r="CG2611">
        <v>0</v>
      </c>
      <c r="CH2611">
        <v>0</v>
      </c>
      <c r="CI2611">
        <v>0</v>
      </c>
    </row>
    <row r="2612" spans="77:87" x14ac:dyDescent="0.25">
      <c r="BY2612" t="s">
        <v>7465</v>
      </c>
      <c r="BZ2612" t="s">
        <v>8471</v>
      </c>
      <c r="CA2612" t="s">
        <v>8472</v>
      </c>
      <c r="CB2612">
        <v>0</v>
      </c>
      <c r="CC2612">
        <v>3.53001325579687E-3</v>
      </c>
      <c r="CD2612">
        <v>2481</v>
      </c>
      <c r="CE2612">
        <v>1.24726196733868</v>
      </c>
      <c r="CF2612">
        <v>3.0798871454971893E-3</v>
      </c>
      <c r="CG2612">
        <v>14.013082922066699</v>
      </c>
      <c r="CH2612">
        <v>12.226218666342293</v>
      </c>
      <c r="CI2612">
        <v>0</v>
      </c>
    </row>
    <row r="2613" spans="77:87" x14ac:dyDescent="0.25">
      <c r="BY2613" t="s">
        <v>8887</v>
      </c>
      <c r="BZ2613" t="s">
        <v>3002</v>
      </c>
      <c r="CA2613" t="s">
        <v>3003</v>
      </c>
      <c r="CB2613">
        <v>0</v>
      </c>
      <c r="CC2613">
        <v>5.5276124562933003E-3</v>
      </c>
      <c r="CD2613">
        <v>2482</v>
      </c>
      <c r="CE2613">
        <v>-3.3198830385804898</v>
      </c>
      <c r="CF2613">
        <v>4.8227644815415187E-3</v>
      </c>
      <c r="CG2613">
        <v>962.74683411211095</v>
      </c>
      <c r="CH2613">
        <v>839.98313430713961</v>
      </c>
      <c r="CI2613">
        <v>0</v>
      </c>
    </row>
    <row r="2614" spans="77:87" x14ac:dyDescent="0.25">
      <c r="BY2614" t="s">
        <v>4427</v>
      </c>
      <c r="BZ2614" t="s">
        <v>4428</v>
      </c>
      <c r="CA2614" t="s">
        <v>4429</v>
      </c>
      <c r="CB2614">
        <v>0</v>
      </c>
      <c r="CC2614">
        <v>1.39160158695529E-2</v>
      </c>
      <c r="CD2614">
        <v>2483</v>
      </c>
      <c r="CE2614">
        <v>-12.7961685709133</v>
      </c>
      <c r="CF2614">
        <v>1.2141529021962737E-2</v>
      </c>
      <c r="CG2614">
        <v>35.296568206709502</v>
      </c>
      <c r="CH2614">
        <v>30.795761608399161</v>
      </c>
      <c r="CI2614">
        <v>0</v>
      </c>
    </row>
    <row r="2615" spans="77:87" x14ac:dyDescent="0.25">
      <c r="BY2615" t="s">
        <v>6601</v>
      </c>
      <c r="BZ2615" t="s">
        <v>6602</v>
      </c>
      <c r="CA2615" t="s">
        <v>6603</v>
      </c>
      <c r="CB2615">
        <v>0</v>
      </c>
      <c r="CC2615">
        <v>1.0278608629104799E-5</v>
      </c>
      <c r="CD2615">
        <v>2484</v>
      </c>
      <c r="CE2615">
        <v>0</v>
      </c>
      <c r="CF2615">
        <v>8.9679421283731346E-6</v>
      </c>
      <c r="CG2615">
        <v>0</v>
      </c>
      <c r="CH2615">
        <v>0</v>
      </c>
      <c r="CI2615">
        <v>0</v>
      </c>
    </row>
    <row r="2616" spans="77:87" x14ac:dyDescent="0.25">
      <c r="BY2616" t="s">
        <v>10176</v>
      </c>
      <c r="BZ2616" t="s">
        <v>10177</v>
      </c>
      <c r="CA2616" t="s">
        <v>10178</v>
      </c>
      <c r="CB2616">
        <v>0</v>
      </c>
      <c r="CC2616">
        <v>3.8558441896871999E-5</v>
      </c>
      <c r="CD2616">
        <v>2485</v>
      </c>
      <c r="CE2616">
        <v>0</v>
      </c>
      <c r="CF2616">
        <v>3.3641700736834279E-5</v>
      </c>
      <c r="CG2616">
        <v>0</v>
      </c>
      <c r="CH2616">
        <v>0</v>
      </c>
      <c r="CI2616">
        <v>0</v>
      </c>
    </row>
    <row r="2617" spans="77:87" x14ac:dyDescent="0.25">
      <c r="BY2617" t="s">
        <v>9081</v>
      </c>
      <c r="BZ2617" t="s">
        <v>9082</v>
      </c>
      <c r="CA2617" t="s">
        <v>9083</v>
      </c>
      <c r="CB2617">
        <v>0</v>
      </c>
      <c r="CC2617">
        <v>6.9518537081264995E-5</v>
      </c>
      <c r="CD2617">
        <v>2486</v>
      </c>
      <c r="CE2617">
        <v>0.50967646002195699</v>
      </c>
      <c r="CF2617">
        <v>6.0653950343884598E-5</v>
      </c>
      <c r="CG2617">
        <v>0.243440492725497</v>
      </c>
      <c r="CH2617">
        <v>0.21239842173609808</v>
      </c>
      <c r="CI2617">
        <v>0</v>
      </c>
    </row>
    <row r="2618" spans="77:87" x14ac:dyDescent="0.25">
      <c r="BY2618" t="s">
        <v>8011</v>
      </c>
      <c r="BZ2618" t="s">
        <v>8012</v>
      </c>
      <c r="CA2618" t="s">
        <v>8013</v>
      </c>
      <c r="CB2618">
        <v>0</v>
      </c>
      <c r="CC2618">
        <v>8.5120894684778802E-7</v>
      </c>
      <c r="CD2618">
        <v>2487</v>
      </c>
      <c r="CE2618">
        <v>101.842990291392</v>
      </c>
      <c r="CF2618">
        <v>7.426678891994395E-7</v>
      </c>
      <c r="CG2618">
        <v>7.9306719314751399</v>
      </c>
      <c r="CH2618">
        <v>6.9194002308050226</v>
      </c>
      <c r="CI2618">
        <v>0</v>
      </c>
    </row>
    <row r="2619" spans="77:87" x14ac:dyDescent="0.25">
      <c r="BY2619" t="s">
        <v>10179</v>
      </c>
      <c r="BZ2619" t="s">
        <v>10180</v>
      </c>
      <c r="CA2619" t="s">
        <v>10181</v>
      </c>
      <c r="CB2619">
        <v>0</v>
      </c>
      <c r="CC2619">
        <v>0.20663258429172901</v>
      </c>
      <c r="CD2619">
        <v>2488</v>
      </c>
      <c r="CE2619">
        <v>22.713136193432799</v>
      </c>
      <c r="CF2619">
        <v>0.18028403693835357</v>
      </c>
      <c r="CG2619">
        <v>119806.425732185</v>
      </c>
      <c r="CH2619">
        <v>104529.42916137121</v>
      </c>
      <c r="CI2619">
        <v>0</v>
      </c>
    </row>
    <row r="2620" spans="77:87" x14ac:dyDescent="0.25">
      <c r="BY2620" t="s">
        <v>6745</v>
      </c>
      <c r="BZ2620" t="s">
        <v>1687</v>
      </c>
      <c r="CA2620" t="s">
        <v>6746</v>
      </c>
      <c r="CB2620">
        <v>0</v>
      </c>
      <c r="CC2620">
        <v>7.6720019251789506E-2</v>
      </c>
      <c r="CD2620">
        <v>2489</v>
      </c>
      <c r="CE2620">
        <v>-4.5498423282816303</v>
      </c>
      <c r="CF2620">
        <v>6.693714271691685E-2</v>
      </c>
      <c r="CG2620">
        <v>178739.08332808199</v>
      </c>
      <c r="CH2620">
        <v>155947.34785658502</v>
      </c>
      <c r="CI2620">
        <v>0</v>
      </c>
    </row>
    <row r="2621" spans="77:87" x14ac:dyDescent="0.25">
      <c r="BY2621" t="s">
        <v>10182</v>
      </c>
      <c r="BZ2621" t="s">
        <v>10182</v>
      </c>
      <c r="CA2621" t="s">
        <v>10183</v>
      </c>
      <c r="CB2621">
        <v>0</v>
      </c>
      <c r="CC2621">
        <v>0.20610985925060499</v>
      </c>
      <c r="CD2621">
        <v>2490</v>
      </c>
      <c r="CE2621">
        <v>-0.79619527647872201</v>
      </c>
      <c r="CF2621">
        <v>0.17982796665812342</v>
      </c>
      <c r="CG2621">
        <v>0</v>
      </c>
      <c r="CH2621">
        <v>0</v>
      </c>
      <c r="CI2621">
        <v>0</v>
      </c>
    </row>
    <row r="2622" spans="77:87" x14ac:dyDescent="0.25">
      <c r="BY2622" t="s">
        <v>8868</v>
      </c>
      <c r="BZ2622" t="s">
        <v>8869</v>
      </c>
      <c r="CA2622" t="s">
        <v>8870</v>
      </c>
      <c r="CB2622">
        <v>0</v>
      </c>
      <c r="CC2622">
        <v>3.3681134521819301E-6</v>
      </c>
      <c r="CD2622">
        <v>2491</v>
      </c>
      <c r="CE2622">
        <v>0</v>
      </c>
      <c r="CF2622">
        <v>2.9386318334404049E-6</v>
      </c>
      <c r="CG2622">
        <v>0</v>
      </c>
      <c r="CH2622">
        <v>0</v>
      </c>
      <c r="CI2622">
        <v>0</v>
      </c>
    </row>
    <row r="2623" spans="77:87" x14ac:dyDescent="0.25">
      <c r="BY2623" t="s">
        <v>10184</v>
      </c>
      <c r="BZ2623" t="s">
        <v>10185</v>
      </c>
      <c r="CA2623" t="s">
        <v>10186</v>
      </c>
      <c r="CB2623">
        <v>0</v>
      </c>
      <c r="CC2623">
        <v>0.117590334097722</v>
      </c>
      <c r="CD2623">
        <v>2492</v>
      </c>
      <c r="CE2623">
        <v>0.80761300468903496</v>
      </c>
      <c r="CF2623">
        <v>0.10259592023558513</v>
      </c>
      <c r="CG2623">
        <v>17041.742201063102</v>
      </c>
      <c r="CH2623">
        <v>14868.681486036749</v>
      </c>
      <c r="CI2623">
        <v>0</v>
      </c>
    </row>
    <row r="2624" spans="77:87" x14ac:dyDescent="0.25">
      <c r="BY2624" t="s">
        <v>4586</v>
      </c>
      <c r="BZ2624" t="s">
        <v>2505</v>
      </c>
      <c r="CA2624" t="s">
        <v>4587</v>
      </c>
      <c r="CB2624">
        <v>0</v>
      </c>
      <c r="CC2624">
        <v>0.20182367378636901</v>
      </c>
      <c r="CD2624">
        <v>2493</v>
      </c>
      <c r="CE2624">
        <v>9.1167077235002107</v>
      </c>
      <c r="CF2624">
        <v>0.17608832984717404</v>
      </c>
      <c r="CG2624">
        <v>1464.8362243414699</v>
      </c>
      <c r="CH2624">
        <v>1278.0490980307923</v>
      </c>
      <c r="CI2624">
        <v>0</v>
      </c>
    </row>
    <row r="2625" spans="77:87" x14ac:dyDescent="0.25">
      <c r="BY2625" t="s">
        <v>10187</v>
      </c>
      <c r="BZ2625" t="s">
        <v>10188</v>
      </c>
      <c r="CA2625" t="s">
        <v>10189</v>
      </c>
      <c r="CB2625">
        <v>0</v>
      </c>
      <c r="CC2625">
        <v>5.4701423080435198E-7</v>
      </c>
      <c r="CD2625">
        <v>2494</v>
      </c>
      <c r="CE2625">
        <v>28.095863894306</v>
      </c>
      <c r="CF2625">
        <v>4.7726225817756612E-7</v>
      </c>
      <c r="CG2625">
        <v>9.5461790918878506</v>
      </c>
      <c r="CH2625">
        <v>8.3289076111648672</v>
      </c>
      <c r="CI2625">
        <v>0</v>
      </c>
    </row>
    <row r="2626" spans="77:87" x14ac:dyDescent="0.25">
      <c r="BY2626" t="s">
        <v>4950</v>
      </c>
      <c r="BZ2626" t="s">
        <v>8922</v>
      </c>
      <c r="CA2626" t="s">
        <v>8923</v>
      </c>
      <c r="CB2626">
        <v>0</v>
      </c>
      <c r="CC2626">
        <v>1.14187916111169E-4</v>
      </c>
      <c r="CD2626">
        <v>2495</v>
      </c>
      <c r="CE2626">
        <v>0</v>
      </c>
      <c r="CF2626">
        <v>9.9627358176169442E-5</v>
      </c>
      <c r="CG2626">
        <v>0</v>
      </c>
      <c r="CH2626">
        <v>0</v>
      </c>
      <c r="CI2626">
        <v>0</v>
      </c>
    </row>
    <row r="2627" spans="77:87" x14ac:dyDescent="0.25">
      <c r="BY2627" t="s">
        <v>4224</v>
      </c>
      <c r="BZ2627" t="s">
        <v>2258</v>
      </c>
      <c r="CA2627" t="s">
        <v>2259</v>
      </c>
      <c r="CB2627">
        <v>0</v>
      </c>
      <c r="CC2627">
        <v>7.3188961747190695E-2</v>
      </c>
      <c r="CD2627">
        <v>2496</v>
      </c>
      <c r="CE2627">
        <v>-4.3864195769870404</v>
      </c>
      <c r="CF2627">
        <v>6.3856344478959451E-2</v>
      </c>
      <c r="CG2627">
        <v>332.12027265085999</v>
      </c>
      <c r="CH2627">
        <v>289.77028820405837</v>
      </c>
      <c r="CI2627">
        <v>0</v>
      </c>
    </row>
    <row r="2628" spans="77:87" x14ac:dyDescent="0.25">
      <c r="BY2628" t="s">
        <v>5304</v>
      </c>
      <c r="BZ2628" t="s">
        <v>5305</v>
      </c>
      <c r="CA2628" t="s">
        <v>2678</v>
      </c>
      <c r="CB2628">
        <v>0</v>
      </c>
      <c r="CC2628">
        <v>2.5034946303115701E-3</v>
      </c>
      <c r="CD2628">
        <v>2497</v>
      </c>
      <c r="CE2628">
        <v>-19.3032204251755</v>
      </c>
      <c r="CF2628">
        <v>2.1842640160220214E-3</v>
      </c>
      <c r="CG2628">
        <v>1849.0811339481299</v>
      </c>
      <c r="CH2628">
        <v>1613.297402233869</v>
      </c>
      <c r="CI2628">
        <v>0</v>
      </c>
    </row>
    <row r="2629" spans="77:87" x14ac:dyDescent="0.25">
      <c r="BY2629" t="s">
        <v>8331</v>
      </c>
      <c r="BZ2629" t="s">
        <v>8332</v>
      </c>
      <c r="CA2629" t="s">
        <v>8333</v>
      </c>
      <c r="CB2629">
        <v>0</v>
      </c>
      <c r="CC2629">
        <v>1.8033020493844201E-3</v>
      </c>
      <c r="CD2629">
        <v>2498</v>
      </c>
      <c r="CE2629">
        <v>-14.037667483955399</v>
      </c>
      <c r="CF2629">
        <v>1.5733557918592158E-3</v>
      </c>
      <c r="CG2629">
        <v>250.00909283885699</v>
      </c>
      <c r="CH2629">
        <v>218.12943337460308</v>
      </c>
      <c r="CI2629">
        <v>0</v>
      </c>
    </row>
    <row r="2630" spans="77:87" x14ac:dyDescent="0.25">
      <c r="BY2630" t="s">
        <v>5447</v>
      </c>
      <c r="BZ2630" t="s">
        <v>5447</v>
      </c>
      <c r="CA2630" t="s">
        <v>5448</v>
      </c>
      <c r="CB2630">
        <v>0</v>
      </c>
      <c r="CC2630">
        <v>0.31278364805329001</v>
      </c>
      <c r="CD2630">
        <v>2499</v>
      </c>
      <c r="CE2630">
        <v>-10.2345712457958</v>
      </c>
      <c r="CF2630">
        <v>0.27289935395542292</v>
      </c>
      <c r="CG2630">
        <v>65777.655629386194</v>
      </c>
      <c r="CH2630">
        <v>57390.08364946067</v>
      </c>
      <c r="CI2630">
        <v>0</v>
      </c>
    </row>
    <row r="2631" spans="77:87" x14ac:dyDescent="0.25">
      <c r="BY2631" t="s">
        <v>7015</v>
      </c>
      <c r="BZ2631" t="s">
        <v>7016</v>
      </c>
      <c r="CA2631" t="s">
        <v>7017</v>
      </c>
      <c r="CB2631">
        <v>0</v>
      </c>
      <c r="CC2631">
        <v>3.4395542819097402E-5</v>
      </c>
      <c r="CD2631">
        <v>2500</v>
      </c>
      <c r="CE2631">
        <v>0</v>
      </c>
      <c r="CF2631">
        <v>3.0009629572063031E-5</v>
      </c>
      <c r="CG2631">
        <v>0</v>
      </c>
      <c r="CH2631">
        <v>0</v>
      </c>
      <c r="CI2631">
        <v>0</v>
      </c>
    </row>
    <row r="2632" spans="77:87" x14ac:dyDescent="0.25">
      <c r="BY2632" t="s">
        <v>8329</v>
      </c>
      <c r="BZ2632" t="s">
        <v>8329</v>
      </c>
      <c r="CA2632" t="s">
        <v>8330</v>
      </c>
      <c r="CB2632">
        <v>0</v>
      </c>
      <c r="CC2632">
        <v>7.70662369514565E-5</v>
      </c>
      <c r="CD2632">
        <v>2501</v>
      </c>
      <c r="CE2632">
        <v>-1.19795385083226</v>
      </c>
      <c r="CF2632">
        <v>6.7239212812828514E-5</v>
      </c>
      <c r="CG2632">
        <v>2444.989476364</v>
      </c>
      <c r="CH2632">
        <v>2133.2190882749219</v>
      </c>
      <c r="CI2632">
        <v>0</v>
      </c>
    </row>
    <row r="2633" spans="77:87" x14ac:dyDescent="0.25">
      <c r="BY2633" t="s">
        <v>9529</v>
      </c>
      <c r="BZ2633" t="s">
        <v>9529</v>
      </c>
      <c r="CA2633" t="s">
        <v>9530</v>
      </c>
      <c r="CB2633">
        <v>0</v>
      </c>
      <c r="CC2633">
        <v>3.7820917949287099E-5</v>
      </c>
      <c r="CD2633">
        <v>2502</v>
      </c>
      <c r="CE2633">
        <v>-1.3592346549526599</v>
      </c>
      <c r="CF2633">
        <v>3.2998221417901719E-5</v>
      </c>
      <c r="CG2633">
        <v>39.338936133017597</v>
      </c>
      <c r="CH2633">
        <v>34.322671030952009</v>
      </c>
      <c r="CI2633">
        <v>0</v>
      </c>
    </row>
    <row r="2634" spans="77:87" x14ac:dyDescent="0.25">
      <c r="BY2634" t="s">
        <v>10190</v>
      </c>
      <c r="BZ2634" t="s">
        <v>10191</v>
      </c>
      <c r="CA2634" t="s">
        <v>10192</v>
      </c>
      <c r="CB2634">
        <v>0</v>
      </c>
      <c r="CC2634">
        <v>0.200312122312615</v>
      </c>
      <c r="CD2634">
        <v>2503</v>
      </c>
      <c r="CE2634">
        <v>2.3722375236278701</v>
      </c>
      <c r="CF2634">
        <v>0.1747695223480443</v>
      </c>
      <c r="CG2634">
        <v>43.276428999428902</v>
      </c>
      <c r="CH2634">
        <v>37.758078431995742</v>
      </c>
      <c r="CI2634">
        <v>0</v>
      </c>
    </row>
    <row r="2635" spans="77:87" x14ac:dyDescent="0.25">
      <c r="BY2635" t="s">
        <v>8836</v>
      </c>
      <c r="BZ2635" t="s">
        <v>815</v>
      </c>
      <c r="CA2635" t="s">
        <v>8837</v>
      </c>
      <c r="CB2635">
        <v>0</v>
      </c>
      <c r="CC2635">
        <v>3.9986345121321102E-5</v>
      </c>
      <c r="CD2635">
        <v>2504</v>
      </c>
      <c r="CE2635">
        <v>-41.999167916111702</v>
      </c>
      <c r="CF2635">
        <v>3.4887526309520983E-5</v>
      </c>
      <c r="CG2635">
        <v>1.3350231279142599</v>
      </c>
      <c r="CH2635">
        <v>1.1647889887814016</v>
      </c>
      <c r="CI2635">
        <v>0</v>
      </c>
    </row>
    <row r="2636" spans="77:87" x14ac:dyDescent="0.25">
      <c r="BY2636" t="s">
        <v>10193</v>
      </c>
      <c r="BZ2636" t="s">
        <v>10194</v>
      </c>
      <c r="CA2636" t="s">
        <v>10195</v>
      </c>
      <c r="CB2636">
        <v>0</v>
      </c>
      <c r="CC2636">
        <v>6.9516805887072193E-5</v>
      </c>
      <c r="CD2636">
        <v>2505</v>
      </c>
      <c r="CE2636">
        <v>0.96342045823573497</v>
      </c>
      <c r="CF2636">
        <v>6.0652439901188103E-5</v>
      </c>
      <c r="CG2636">
        <v>44.156310414603503</v>
      </c>
      <c r="CH2636">
        <v>38.525762648395769</v>
      </c>
      <c r="CI2636">
        <v>0</v>
      </c>
    </row>
    <row r="2637" spans="77:87" x14ac:dyDescent="0.25">
      <c r="BY2637" t="s">
        <v>8898</v>
      </c>
      <c r="BZ2637" t="s">
        <v>8898</v>
      </c>
      <c r="CA2637" t="s">
        <v>8899</v>
      </c>
      <c r="CB2637">
        <v>0</v>
      </c>
      <c r="CC2637">
        <v>3.3669301471456198E-4</v>
      </c>
      <c r="CD2637">
        <v>2506</v>
      </c>
      <c r="CE2637">
        <v>27.157809109369701</v>
      </c>
      <c r="CF2637">
        <v>2.9375994163624949E-4</v>
      </c>
      <c r="CG2637">
        <v>1426.1204510482801</v>
      </c>
      <c r="CH2637">
        <v>1244.2701278533102</v>
      </c>
      <c r="CI2637">
        <v>0</v>
      </c>
    </row>
    <row r="2638" spans="77:87" x14ac:dyDescent="0.25">
      <c r="BY2638" t="s">
        <v>10196</v>
      </c>
      <c r="BZ2638" t="s">
        <v>10197</v>
      </c>
      <c r="CA2638" t="s">
        <v>10198</v>
      </c>
      <c r="CB2638">
        <v>0</v>
      </c>
      <c r="CC2638">
        <v>1.82261313219868E-6</v>
      </c>
      <c r="CD2638">
        <v>2507</v>
      </c>
      <c r="CE2638">
        <v>-1.8659519699378699</v>
      </c>
      <c r="CF2638">
        <v>1.5902044412594982E-6</v>
      </c>
      <c r="CG2638">
        <v>9077.4481551639801</v>
      </c>
      <c r="CH2638">
        <v>7919.9464311064039</v>
      </c>
      <c r="CI2638">
        <v>0</v>
      </c>
    </row>
    <row r="2639" spans="77:87" x14ac:dyDescent="0.25">
      <c r="BY2639" t="s">
        <v>6981</v>
      </c>
      <c r="BZ2639" t="s">
        <v>10199</v>
      </c>
      <c r="CA2639" t="s">
        <v>10200</v>
      </c>
      <c r="CB2639">
        <v>0</v>
      </c>
      <c r="CC2639">
        <v>2.7702447145998298E-2</v>
      </c>
      <c r="CD2639">
        <v>2508</v>
      </c>
      <c r="CE2639">
        <v>-32.943461578988398</v>
      </c>
      <c r="CF2639">
        <v>2.4169997300623483E-2</v>
      </c>
      <c r="CG2639">
        <v>4123.3302171482801</v>
      </c>
      <c r="CH2639">
        <v>3597.5478878388362</v>
      </c>
      <c r="CI2639">
        <v>0</v>
      </c>
    </row>
    <row r="2640" spans="77:87" x14ac:dyDescent="0.25">
      <c r="BY2640" t="s">
        <v>5075</v>
      </c>
      <c r="BZ2640" t="s">
        <v>5076</v>
      </c>
      <c r="CA2640" t="s">
        <v>5077</v>
      </c>
      <c r="CB2640">
        <v>0</v>
      </c>
      <c r="CC2640">
        <v>1.12227937431077E-3</v>
      </c>
      <c r="CD2640">
        <v>2509</v>
      </c>
      <c r="CE2640">
        <v>-41.941042708607696</v>
      </c>
      <c r="CF2640">
        <v>9.7917304217490686E-4</v>
      </c>
      <c r="CG2640">
        <v>75810.909373392802</v>
      </c>
      <c r="CH2640">
        <v>66143.957075554019</v>
      </c>
      <c r="CI2640">
        <v>0</v>
      </c>
    </row>
    <row r="2641" spans="77:87" x14ac:dyDescent="0.25">
      <c r="BY2641" t="s">
        <v>10201</v>
      </c>
      <c r="BZ2641" t="s">
        <v>10202</v>
      </c>
      <c r="CA2641" t="s">
        <v>10203</v>
      </c>
      <c r="CB2641">
        <v>0</v>
      </c>
      <c r="CC2641">
        <v>7.0511594306004004E-3</v>
      </c>
      <c r="CD2641">
        <v>2510</v>
      </c>
      <c r="CE2641">
        <v>-19.567361154979601</v>
      </c>
      <c r="CF2641">
        <v>6.1520378869668237E-3</v>
      </c>
      <c r="CG2641">
        <v>640.74431081841601</v>
      </c>
      <c r="CH2641">
        <v>559.04044076871673</v>
      </c>
      <c r="CI2641">
        <v>0</v>
      </c>
    </row>
    <row r="2642" spans="77:87" x14ac:dyDescent="0.25">
      <c r="BY2642" t="s">
        <v>8447</v>
      </c>
      <c r="BZ2642" t="s">
        <v>8448</v>
      </c>
      <c r="CA2642" t="s">
        <v>8449</v>
      </c>
      <c r="CB2642">
        <v>0</v>
      </c>
      <c r="CC2642">
        <v>1.39297164256464E-2</v>
      </c>
      <c r="CD2642">
        <v>2511</v>
      </c>
      <c r="CE2642">
        <v>-0.21261900501016101</v>
      </c>
      <c r="CF2642">
        <v>1.215348256534653E-2</v>
      </c>
      <c r="CG2642">
        <v>0</v>
      </c>
      <c r="CH2642">
        <v>0</v>
      </c>
      <c r="CI2642">
        <v>0</v>
      </c>
    </row>
    <row r="2643" spans="77:87" x14ac:dyDescent="0.25">
      <c r="BY2643" t="s">
        <v>8442</v>
      </c>
      <c r="BZ2643" t="s">
        <v>8442</v>
      </c>
      <c r="CA2643" t="s">
        <v>8443</v>
      </c>
      <c r="CB2643">
        <v>0</v>
      </c>
      <c r="CC2643">
        <v>0.12015473447086</v>
      </c>
      <c r="CD2643">
        <v>2512</v>
      </c>
      <c r="CE2643">
        <v>-6.5974407442451297E-2</v>
      </c>
      <c r="CF2643">
        <v>0.10483332365954282</v>
      </c>
      <c r="CG2643">
        <v>0</v>
      </c>
      <c r="CH2643">
        <v>0</v>
      </c>
      <c r="CI2643">
        <v>0</v>
      </c>
    </row>
    <row r="2644" spans="77:87" x14ac:dyDescent="0.25">
      <c r="BY2644" t="s">
        <v>7559</v>
      </c>
      <c r="BZ2644" t="s">
        <v>10204</v>
      </c>
      <c r="CA2644" t="s">
        <v>10205</v>
      </c>
      <c r="CB2644">
        <v>0</v>
      </c>
      <c r="CC2644">
        <v>8.1331057014239708E-3</v>
      </c>
      <c r="CD2644">
        <v>2513</v>
      </c>
      <c r="CE2644">
        <v>-0.602439016309116</v>
      </c>
      <c r="CF2644">
        <v>7.0960208610125978E-3</v>
      </c>
      <c r="CG2644">
        <v>5536.1961045430198</v>
      </c>
      <c r="CH2644">
        <v>4830.2535944683232</v>
      </c>
      <c r="CI2644">
        <v>0</v>
      </c>
    </row>
    <row r="2645" spans="77:87" x14ac:dyDescent="0.25">
      <c r="BY2645" t="s">
        <v>6664</v>
      </c>
      <c r="BZ2645" t="s">
        <v>6664</v>
      </c>
      <c r="CA2645" t="s">
        <v>6665</v>
      </c>
      <c r="CB2645">
        <v>0</v>
      </c>
      <c r="CC2645">
        <v>1.27080329112429E-4</v>
      </c>
      <c r="CD2645">
        <v>2514</v>
      </c>
      <c r="CE2645">
        <v>-3.2163780737286101</v>
      </c>
      <c r="CF2645">
        <v>1.1087580802598678E-4</v>
      </c>
      <c r="CG2645">
        <v>58489.526961616801</v>
      </c>
      <c r="CH2645">
        <v>51031.293420633221</v>
      </c>
      <c r="CI2645">
        <v>0</v>
      </c>
    </row>
    <row r="2646" spans="77:87" x14ac:dyDescent="0.25">
      <c r="BY2646" t="s">
        <v>5723</v>
      </c>
      <c r="BZ2646" t="s">
        <v>5724</v>
      </c>
      <c r="CA2646" t="s">
        <v>5725</v>
      </c>
      <c r="CB2646">
        <v>0</v>
      </c>
      <c r="CC2646">
        <v>4.54784220529134E-2</v>
      </c>
      <c r="CD2646">
        <v>2515</v>
      </c>
      <c r="CE2646">
        <v>-2.7155137485801202</v>
      </c>
      <c r="CF2646">
        <v>3.9679286543258217E-2</v>
      </c>
      <c r="CG2646">
        <v>1220.08955254542</v>
      </c>
      <c r="CH2646">
        <v>1064.5110533421439</v>
      </c>
      <c r="CI2646">
        <v>0</v>
      </c>
    </row>
    <row r="2647" spans="77:87" x14ac:dyDescent="0.25">
      <c r="BY2647" t="s">
        <v>10206</v>
      </c>
      <c r="BZ2647" t="s">
        <v>10207</v>
      </c>
      <c r="CA2647" t="s">
        <v>10208</v>
      </c>
      <c r="CB2647">
        <v>0</v>
      </c>
      <c r="CC2647">
        <v>6.5240991976117699E-2</v>
      </c>
      <c r="CD2647">
        <v>2516</v>
      </c>
      <c r="CE2647">
        <v>1.5060294918316499</v>
      </c>
      <c r="CF2647">
        <v>5.6921852125275056E-2</v>
      </c>
      <c r="CG2647">
        <v>877161.12479789602</v>
      </c>
      <c r="CH2647">
        <v>765310.8011304175</v>
      </c>
      <c r="CI2647">
        <v>0</v>
      </c>
    </row>
    <row r="2648" spans="77:87" x14ac:dyDescent="0.25">
      <c r="BY2648" t="s">
        <v>10209</v>
      </c>
      <c r="BZ2648" t="s">
        <v>10210</v>
      </c>
      <c r="CA2648" t="s">
        <v>10211</v>
      </c>
      <c r="CB2648">
        <v>0</v>
      </c>
      <c r="CC2648">
        <v>3.3708677552153201E-5</v>
      </c>
      <c r="CD2648">
        <v>2517</v>
      </c>
      <c r="CE2648">
        <v>-0.82383143537095604</v>
      </c>
      <c r="CF2648">
        <v>2.9410349242767953E-5</v>
      </c>
      <c r="CG2648">
        <v>55.214813830426898</v>
      </c>
      <c r="CH2648">
        <v>48.174152059653863</v>
      </c>
      <c r="CI2648">
        <v>0</v>
      </c>
    </row>
    <row r="2649" spans="77:87" x14ac:dyDescent="0.25">
      <c r="BY2649" t="s">
        <v>10212</v>
      </c>
      <c r="BZ2649" t="s">
        <v>10213</v>
      </c>
      <c r="CA2649" t="s">
        <v>10214</v>
      </c>
      <c r="CB2649">
        <v>0</v>
      </c>
      <c r="CC2649">
        <v>0.28506453075502702</v>
      </c>
      <c r="CD2649">
        <v>2518</v>
      </c>
      <c r="CE2649">
        <v>-0.56078844674279305</v>
      </c>
      <c r="CF2649">
        <v>0.24871481218033062</v>
      </c>
      <c r="CG2649">
        <v>224270.03265580401</v>
      </c>
      <c r="CH2649">
        <v>195672.46371173192</v>
      </c>
      <c r="CI2649">
        <v>0</v>
      </c>
    </row>
    <row r="2650" spans="77:87" x14ac:dyDescent="0.25">
      <c r="BY2650" t="s">
        <v>6976</v>
      </c>
      <c r="BZ2650" t="s">
        <v>6977</v>
      </c>
      <c r="CA2650" t="s">
        <v>6978</v>
      </c>
      <c r="CB2650">
        <v>0</v>
      </c>
      <c r="CC2650">
        <v>3.2962214357081798E-3</v>
      </c>
      <c r="CD2650">
        <v>2519</v>
      </c>
      <c r="CE2650">
        <v>6.7595602453799897</v>
      </c>
      <c r="CF2650">
        <v>2.8759070555552883E-3</v>
      </c>
      <c r="CG2650">
        <v>0.19777328614249101</v>
      </c>
      <c r="CH2650">
        <v>0.1725544233333175</v>
      </c>
      <c r="CI2650">
        <v>0</v>
      </c>
    </row>
    <row r="2651" spans="77:87" x14ac:dyDescent="0.25">
      <c r="BY2651" t="s">
        <v>7936</v>
      </c>
      <c r="BZ2651" t="s">
        <v>7936</v>
      </c>
      <c r="CA2651" t="s">
        <v>7937</v>
      </c>
      <c r="CB2651">
        <v>0</v>
      </c>
      <c r="CC2651">
        <v>6.5684908265701602E-3</v>
      </c>
      <c r="CD2651">
        <v>2521</v>
      </c>
      <c r="CE2651">
        <v>7.0847726013299797</v>
      </c>
      <c r="CF2651">
        <v>5.7309162873108955E-3</v>
      </c>
      <c r="CG2651">
        <v>62.140113600693397</v>
      </c>
      <c r="CH2651">
        <v>54.216379155014607</v>
      </c>
      <c r="CI2651">
        <v>0</v>
      </c>
    </row>
    <row r="2652" spans="77:87" x14ac:dyDescent="0.25">
      <c r="BY2652" t="s">
        <v>8947</v>
      </c>
      <c r="BZ2652" t="s">
        <v>8948</v>
      </c>
      <c r="CA2652" t="s">
        <v>8949</v>
      </c>
      <c r="CB2652">
        <v>0</v>
      </c>
      <c r="CC2652">
        <v>0.14421762541598701</v>
      </c>
      <c r="CD2652">
        <v>2522</v>
      </c>
      <c r="CE2652">
        <v>-13.800210759199601</v>
      </c>
      <c r="CF2652">
        <v>0.1258278591286929</v>
      </c>
      <c r="CG2652">
        <v>27875.2811162082</v>
      </c>
      <c r="CH2652">
        <v>24320.792519956038</v>
      </c>
      <c r="CI2652">
        <v>0</v>
      </c>
    </row>
    <row r="2653" spans="77:87" x14ac:dyDescent="0.25">
      <c r="BY2653" t="s">
        <v>7445</v>
      </c>
      <c r="BZ2653" t="s">
        <v>3290</v>
      </c>
      <c r="CA2653" t="s">
        <v>3291</v>
      </c>
      <c r="CB2653">
        <v>0</v>
      </c>
      <c r="CC2653">
        <v>6.4863584998835398E-6</v>
      </c>
      <c r="CD2653">
        <v>2523</v>
      </c>
      <c r="CE2653">
        <v>19.573961765064499</v>
      </c>
      <c r="CF2653">
        <v>5.6592569821293929E-6</v>
      </c>
      <c r="CG2653">
        <v>5722.3368185407599</v>
      </c>
      <c r="CH2653">
        <v>4992.6587614613554</v>
      </c>
      <c r="CI2653">
        <v>0</v>
      </c>
    </row>
    <row r="2654" spans="77:87" x14ac:dyDescent="0.25">
      <c r="BY2654" t="s">
        <v>10215</v>
      </c>
      <c r="BZ2654" t="s">
        <v>10216</v>
      </c>
      <c r="CA2654" t="s">
        <v>10217</v>
      </c>
      <c r="CB2654">
        <v>0</v>
      </c>
      <c r="CC2654">
        <v>0.59135567951627499</v>
      </c>
      <c r="CD2654">
        <v>2524</v>
      </c>
      <c r="CE2654">
        <v>27.818390591321499</v>
      </c>
      <c r="CF2654">
        <v>0.5159495513984369</v>
      </c>
      <c r="CG2654">
        <v>2833.14749208387</v>
      </c>
      <c r="CH2654">
        <v>2471.8815227782889</v>
      </c>
      <c r="CI2654">
        <v>0</v>
      </c>
    </row>
    <row r="2655" spans="77:87" x14ac:dyDescent="0.25">
      <c r="BY2655" t="s">
        <v>10218</v>
      </c>
      <c r="BZ2655" t="s">
        <v>10219</v>
      </c>
      <c r="CA2655" t="s">
        <v>10220</v>
      </c>
      <c r="CB2655">
        <v>0</v>
      </c>
      <c r="CC2655">
        <v>3.4557236400615603E-5</v>
      </c>
      <c r="CD2655">
        <v>2525</v>
      </c>
      <c r="CE2655">
        <v>0</v>
      </c>
      <c r="CF2655">
        <v>3.0150704958227519E-5</v>
      </c>
      <c r="CG2655">
        <v>0</v>
      </c>
      <c r="CH2655">
        <v>0</v>
      </c>
      <c r="CI2655">
        <v>0</v>
      </c>
    </row>
    <row r="2656" spans="77:87" x14ac:dyDescent="0.25">
      <c r="BY2656" t="s">
        <v>10221</v>
      </c>
      <c r="BZ2656" t="s">
        <v>10222</v>
      </c>
      <c r="CA2656" t="s">
        <v>10223</v>
      </c>
      <c r="CB2656">
        <v>0</v>
      </c>
      <c r="CC2656">
        <v>2.9289674305277998E-3</v>
      </c>
      <c r="CD2656">
        <v>2526</v>
      </c>
      <c r="CE2656">
        <v>-2.0436300955370599</v>
      </c>
      <c r="CF2656">
        <v>2.5554830775914791E-3</v>
      </c>
      <c r="CG2656">
        <v>78006.742303968102</v>
      </c>
      <c r="CH2656">
        <v>68059.790565819945</v>
      </c>
      <c r="CI2656">
        <v>0</v>
      </c>
    </row>
    <row r="2657" spans="77:87" x14ac:dyDescent="0.25">
      <c r="BY2657" t="s">
        <v>8431</v>
      </c>
      <c r="BZ2657" t="s">
        <v>10224</v>
      </c>
      <c r="CA2657" t="s">
        <v>10225</v>
      </c>
      <c r="CB2657">
        <v>0</v>
      </c>
      <c r="CC2657">
        <v>3.3742870286431002E-3</v>
      </c>
      <c r="CD2657">
        <v>2527</v>
      </c>
      <c r="CE2657">
        <v>-10.187976982361899</v>
      </c>
      <c r="CF2657">
        <v>2.9440181924727054E-3</v>
      </c>
      <c r="CG2657">
        <v>2353.0583845668598</v>
      </c>
      <c r="CH2657">
        <v>2053.0104977172023</v>
      </c>
      <c r="CI2657">
        <v>0</v>
      </c>
    </row>
    <row r="2658" spans="77:87" x14ac:dyDescent="0.25">
      <c r="BY2658" t="s">
        <v>9116</v>
      </c>
      <c r="BZ2658" t="s">
        <v>10226</v>
      </c>
      <c r="CA2658" t="s">
        <v>10227</v>
      </c>
      <c r="CB2658">
        <v>0</v>
      </c>
      <c r="CC2658">
        <v>5.1441564570012803E-2</v>
      </c>
      <c r="CD2658">
        <v>2528</v>
      </c>
      <c r="CE2658">
        <v>-21.249587299998201</v>
      </c>
      <c r="CF2658">
        <v>4.4882044905432211E-2</v>
      </c>
      <c r="CG2658">
        <v>11295.3221792966</v>
      </c>
      <c r="CH2658">
        <v>9855.010466925778</v>
      </c>
      <c r="CI2658">
        <v>0</v>
      </c>
    </row>
    <row r="2659" spans="77:87" x14ac:dyDescent="0.25">
      <c r="BY2659" t="s">
        <v>2726</v>
      </c>
      <c r="BZ2659" t="s">
        <v>2726</v>
      </c>
      <c r="CA2659" t="s">
        <v>2727</v>
      </c>
      <c r="CB2659">
        <v>0</v>
      </c>
      <c r="CC2659">
        <v>9.7848773994092794E-2</v>
      </c>
      <c r="CD2659">
        <v>2529</v>
      </c>
      <c r="CE2659">
        <v>-0.52232025179918196</v>
      </c>
      <c r="CF2659">
        <v>8.5371685427010083E-2</v>
      </c>
      <c r="CG2659">
        <v>10211.806910773599</v>
      </c>
      <c r="CH2659">
        <v>8909.658564353218</v>
      </c>
      <c r="CI2659">
        <v>0</v>
      </c>
    </row>
    <row r="2660" spans="77:87" x14ac:dyDescent="0.25">
      <c r="BY2660" t="s">
        <v>10228</v>
      </c>
      <c r="BZ2660" t="s">
        <v>10228</v>
      </c>
      <c r="CA2660" t="s">
        <v>10229</v>
      </c>
      <c r="CB2660">
        <v>0</v>
      </c>
      <c r="CC2660">
        <v>1.96888969712132E-3</v>
      </c>
      <c r="CD2660">
        <v>2530</v>
      </c>
      <c r="CE2660">
        <v>0.44843423327589199</v>
      </c>
      <c r="CF2660">
        <v>1.7178286962825928E-3</v>
      </c>
      <c r="CG2660">
        <v>0</v>
      </c>
      <c r="CH2660">
        <v>0</v>
      </c>
      <c r="CI2660">
        <v>0</v>
      </c>
    </row>
    <row r="2661" spans="77:87" x14ac:dyDescent="0.25">
      <c r="BY2661" t="s">
        <v>10230</v>
      </c>
      <c r="BZ2661" t="s">
        <v>10231</v>
      </c>
      <c r="CA2661" t="s">
        <v>10232</v>
      </c>
      <c r="CB2661">
        <v>0</v>
      </c>
      <c r="CC2661">
        <v>3.7921143244531602E-3</v>
      </c>
      <c r="CD2661">
        <v>2531</v>
      </c>
      <c r="CE2661">
        <v>-4.2458503973192503</v>
      </c>
      <c r="CF2661">
        <v>3.3085666584848415E-3</v>
      </c>
      <c r="CG2661">
        <v>8639.8510297557405</v>
      </c>
      <c r="CH2661">
        <v>7538.1490655474709</v>
      </c>
      <c r="CI2661">
        <v>0</v>
      </c>
    </row>
    <row r="2662" spans="77:87" x14ac:dyDescent="0.25">
      <c r="BY2662" t="s">
        <v>7840</v>
      </c>
      <c r="BZ2662" t="s">
        <v>7841</v>
      </c>
      <c r="CA2662" t="s">
        <v>7842</v>
      </c>
      <c r="CB2662">
        <v>0</v>
      </c>
      <c r="CC2662">
        <v>1.8606649451010301E-4</v>
      </c>
      <c r="CD2662">
        <v>2532</v>
      </c>
      <c r="CE2662">
        <v>0</v>
      </c>
      <c r="CF2662">
        <v>1.6234041152914181E-4</v>
      </c>
      <c r="CG2662">
        <v>0</v>
      </c>
      <c r="CH2662">
        <v>0</v>
      </c>
      <c r="CI2662">
        <v>0</v>
      </c>
    </row>
    <row r="2663" spans="77:87" x14ac:dyDescent="0.25">
      <c r="BY2663" t="s">
        <v>10233</v>
      </c>
      <c r="BZ2663" t="s">
        <v>10234</v>
      </c>
      <c r="CA2663" t="s">
        <v>10235</v>
      </c>
      <c r="CB2663">
        <v>0</v>
      </c>
      <c r="CC2663">
        <v>3.9638110695446298E-3</v>
      </c>
      <c r="CD2663">
        <v>2533</v>
      </c>
      <c r="CE2663">
        <v>42.028271444722201</v>
      </c>
      <c r="CF2663">
        <v>3.4583696648227175E-3</v>
      </c>
      <c r="CG2663">
        <v>249.65005873211601</v>
      </c>
      <c r="CH2663">
        <v>217.81618114294906</v>
      </c>
      <c r="CI2663">
        <v>0</v>
      </c>
    </row>
    <row r="2664" spans="77:87" x14ac:dyDescent="0.25">
      <c r="BY2664" t="s">
        <v>8567</v>
      </c>
      <c r="BZ2664" t="s">
        <v>8568</v>
      </c>
      <c r="CA2664" t="s">
        <v>8569</v>
      </c>
      <c r="CB2664">
        <v>0</v>
      </c>
      <c r="CC2664">
        <v>1.3603833453320599E-4</v>
      </c>
      <c r="CD2664">
        <v>2534</v>
      </c>
      <c r="CE2664">
        <v>0</v>
      </c>
      <c r="CF2664">
        <v>1.1869154234353882E-4</v>
      </c>
      <c r="CG2664">
        <v>0</v>
      </c>
      <c r="CH2664">
        <v>0</v>
      </c>
      <c r="CI2664">
        <v>0</v>
      </c>
    </row>
    <row r="2665" spans="77:87" x14ac:dyDescent="0.25">
      <c r="BY2665" t="s">
        <v>8408</v>
      </c>
      <c r="BZ2665" t="s">
        <v>8409</v>
      </c>
      <c r="CA2665" t="s">
        <v>8410</v>
      </c>
      <c r="CB2665">
        <v>0</v>
      </c>
      <c r="CC2665">
        <v>1.08402896575226E-6</v>
      </c>
      <c r="CD2665">
        <v>2535</v>
      </c>
      <c r="CE2665">
        <v>0.91633105094995104</v>
      </c>
      <c r="CF2665">
        <v>9.4580009621332677E-7</v>
      </c>
      <c r="CG2665">
        <v>1.33335562787527E-4</v>
      </c>
      <c r="CH2665">
        <v>1.1633341183423834E-4</v>
      </c>
      <c r="CI2665">
        <v>0</v>
      </c>
    </row>
    <row r="2666" spans="77:87" x14ac:dyDescent="0.25">
      <c r="BY2666" t="s">
        <v>6506</v>
      </c>
      <c r="BZ2666" t="s">
        <v>2511</v>
      </c>
      <c r="CA2666" t="s">
        <v>2512</v>
      </c>
      <c r="CB2666">
        <v>0</v>
      </c>
      <c r="CC2666">
        <v>2.8400617909036001E-3</v>
      </c>
      <c r="CD2666">
        <v>2536</v>
      </c>
      <c r="CE2666">
        <v>9.9294674022183607</v>
      </c>
      <c r="CF2666">
        <v>2.4779141516983196E-3</v>
      </c>
      <c r="CG2666">
        <v>1217274.4061873199</v>
      </c>
      <c r="CH2666">
        <v>1062054.8775567506</v>
      </c>
      <c r="CI2666">
        <v>0</v>
      </c>
    </row>
    <row r="2667" spans="77:87" x14ac:dyDescent="0.25">
      <c r="BY2667" t="s">
        <v>5951</v>
      </c>
      <c r="BZ2667" t="s">
        <v>5951</v>
      </c>
      <c r="CA2667" t="s">
        <v>1927</v>
      </c>
      <c r="CB2667">
        <v>0</v>
      </c>
      <c r="CC2667">
        <v>3.4805042812405103E-2</v>
      </c>
      <c r="CD2667">
        <v>2537</v>
      </c>
      <c r="CE2667">
        <v>-0.28061276207959202</v>
      </c>
      <c r="CF2667">
        <v>3.0366912583224093E-2</v>
      </c>
      <c r="CG2667">
        <v>55.594125715605699</v>
      </c>
      <c r="CH2667">
        <v>48.505096369105978</v>
      </c>
      <c r="CI2667">
        <v>0</v>
      </c>
    </row>
    <row r="2668" spans="77:87" x14ac:dyDescent="0.25">
      <c r="BY2668" t="s">
        <v>5628</v>
      </c>
      <c r="BZ2668" t="s">
        <v>8028</v>
      </c>
      <c r="CA2668" t="s">
        <v>8029</v>
      </c>
      <c r="CB2668">
        <v>0</v>
      </c>
      <c r="CC2668">
        <v>4.2255106033401698E-4</v>
      </c>
      <c r="CD2668">
        <v>2538</v>
      </c>
      <c r="CE2668">
        <v>-1.1452343236086999</v>
      </c>
      <c r="CF2668">
        <v>3.6866988442658532E-4</v>
      </c>
      <c r="CG2668">
        <v>0</v>
      </c>
      <c r="CH2668">
        <v>0</v>
      </c>
      <c r="CI2668">
        <v>0</v>
      </c>
    </row>
    <row r="2669" spans="77:87" x14ac:dyDescent="0.25">
      <c r="BY2669" t="s">
        <v>7192</v>
      </c>
      <c r="BZ2669" t="s">
        <v>7193</v>
      </c>
      <c r="CA2669" t="s">
        <v>7194</v>
      </c>
      <c r="CB2669">
        <v>0</v>
      </c>
      <c r="CC2669">
        <v>8.8360514604460594E-2</v>
      </c>
      <c r="CD2669">
        <v>2539</v>
      </c>
      <c r="CE2669">
        <v>-9.7985133042422206</v>
      </c>
      <c r="CF2669">
        <v>7.709331194518744E-2</v>
      </c>
      <c r="CG2669">
        <v>266507.28092658502</v>
      </c>
      <c r="CH2669">
        <v>232523.87150651257</v>
      </c>
      <c r="CI2669">
        <v>0</v>
      </c>
    </row>
    <row r="2670" spans="77:87" x14ac:dyDescent="0.25">
      <c r="BY2670" t="s">
        <v>8294</v>
      </c>
      <c r="BZ2670" t="s">
        <v>10236</v>
      </c>
      <c r="CA2670" t="s">
        <v>10237</v>
      </c>
      <c r="CB2670">
        <v>0</v>
      </c>
      <c r="CC2670">
        <v>5.7413813807935697E-3</v>
      </c>
      <c r="CD2670">
        <v>2540</v>
      </c>
      <c r="CE2670">
        <v>8.3530717460465702</v>
      </c>
      <c r="CF2670">
        <v>5.009274875403061E-3</v>
      </c>
      <c r="CG2670">
        <v>31216.933149591801</v>
      </c>
      <c r="CH2670">
        <v>27236.337135954767</v>
      </c>
      <c r="CI2670">
        <v>0</v>
      </c>
    </row>
    <row r="2671" spans="77:87" x14ac:dyDescent="0.25">
      <c r="BY2671" t="s">
        <v>8986</v>
      </c>
      <c r="BZ2671" t="s">
        <v>8987</v>
      </c>
      <c r="CA2671" t="s">
        <v>8988</v>
      </c>
      <c r="CB2671">
        <v>0</v>
      </c>
      <c r="CC2671">
        <v>3.7561749448165901E-3</v>
      </c>
      <c r="CD2671">
        <v>2541</v>
      </c>
      <c r="CE2671">
        <v>10.9355748359673</v>
      </c>
      <c r="CF2671">
        <v>3.2772100529032491E-3</v>
      </c>
      <c r="CG2671">
        <v>5411.2296539235904</v>
      </c>
      <c r="CH2671">
        <v>4721.2221158331804</v>
      </c>
      <c r="CI2671">
        <v>0</v>
      </c>
    </row>
    <row r="2672" spans="77:87" x14ac:dyDescent="0.25">
      <c r="BY2672" t="s">
        <v>10238</v>
      </c>
      <c r="BZ2672" t="s">
        <v>10239</v>
      </c>
      <c r="CA2672" t="s">
        <v>10240</v>
      </c>
      <c r="CB2672">
        <v>0</v>
      </c>
      <c r="CC2672">
        <v>5.6255819180303299E-3</v>
      </c>
      <c r="CD2672">
        <v>2542</v>
      </c>
      <c r="CE2672">
        <v>-1.7827902992934099</v>
      </c>
      <c r="CF2672">
        <v>4.9082414653346127E-3</v>
      </c>
      <c r="CG2672">
        <v>37973.049235111299</v>
      </c>
      <c r="CH2672">
        <v>33130.953834945336</v>
      </c>
      <c r="CI2672">
        <v>0</v>
      </c>
    </row>
    <row r="2673" spans="77:87" x14ac:dyDescent="0.25">
      <c r="BY2673" t="s">
        <v>917</v>
      </c>
      <c r="BZ2673" t="s">
        <v>10241</v>
      </c>
      <c r="CA2673" t="s">
        <v>10242</v>
      </c>
      <c r="CB2673">
        <v>0</v>
      </c>
      <c r="CC2673">
        <v>1.2894324739963601</v>
      </c>
      <c r="CD2673">
        <v>2543</v>
      </c>
      <c r="CE2673">
        <v>-0.82531708114489299</v>
      </c>
      <c r="CF2673">
        <v>1.1250117815071887</v>
      </c>
      <c r="CG2673">
        <v>183919.47746662001</v>
      </c>
      <c r="CH2673">
        <v>160467.16921694152</v>
      </c>
      <c r="CI2673">
        <v>0</v>
      </c>
    </row>
    <row r="2674" spans="77:87" x14ac:dyDescent="0.25">
      <c r="BY2674" t="s">
        <v>9246</v>
      </c>
      <c r="BZ2674" t="s">
        <v>9247</v>
      </c>
      <c r="CA2674" t="s">
        <v>9248</v>
      </c>
      <c r="CB2674">
        <v>0</v>
      </c>
      <c r="CC2674">
        <v>3.4712766945821698E-8</v>
      </c>
      <c r="CD2674">
        <v>2544</v>
      </c>
      <c r="CE2674">
        <v>17.658661443568601</v>
      </c>
      <c r="CF2674">
        <v>3.0286403181492205E-8</v>
      </c>
      <c r="CG2674">
        <v>2196.3536653586698</v>
      </c>
      <c r="CH2674">
        <v>1916.2878240741254</v>
      </c>
      <c r="CI2674">
        <v>0</v>
      </c>
    </row>
    <row r="2675" spans="77:87" x14ac:dyDescent="0.25">
      <c r="BY2675" t="s">
        <v>6425</v>
      </c>
      <c r="BZ2675" t="s">
        <v>6426</v>
      </c>
      <c r="CA2675" t="s">
        <v>6427</v>
      </c>
      <c r="CB2675">
        <v>0</v>
      </c>
      <c r="CC2675">
        <v>5.3812486229540997E-3</v>
      </c>
      <c r="CD2675">
        <v>2545</v>
      </c>
      <c r="CE2675">
        <v>-0.25121778256120603</v>
      </c>
      <c r="CF2675">
        <v>4.6950640860467328E-3</v>
      </c>
      <c r="CG2675">
        <v>0</v>
      </c>
      <c r="CH2675">
        <v>0</v>
      </c>
      <c r="CI2675">
        <v>0</v>
      </c>
    </row>
    <row r="2676" spans="77:87" x14ac:dyDescent="0.25">
      <c r="BY2676" t="s">
        <v>6257</v>
      </c>
      <c r="BZ2676" t="s">
        <v>10243</v>
      </c>
      <c r="CA2676" t="s">
        <v>10244</v>
      </c>
      <c r="CB2676">
        <v>0</v>
      </c>
      <c r="CC2676">
        <v>5.0078372397971797E-2</v>
      </c>
      <c r="CD2676">
        <v>2546</v>
      </c>
      <c r="CE2676">
        <v>1.4928091161181301</v>
      </c>
      <c r="CF2676">
        <v>4.3692678820016845E-2</v>
      </c>
      <c r="CG2676">
        <v>20734.433282577102</v>
      </c>
      <c r="CH2676">
        <v>18090.502756982572</v>
      </c>
      <c r="CI2676">
        <v>0</v>
      </c>
    </row>
    <row r="2677" spans="77:87" x14ac:dyDescent="0.25">
      <c r="BY2677" t="s">
        <v>6096</v>
      </c>
      <c r="BZ2677" t="s">
        <v>3143</v>
      </c>
      <c r="CA2677" t="s">
        <v>6097</v>
      </c>
      <c r="CB2677">
        <v>0</v>
      </c>
      <c r="CC2677">
        <v>5.9668722189100397E-8</v>
      </c>
      <c r="CD2677">
        <v>2547</v>
      </c>
      <c r="CE2677">
        <v>12.006604955839601</v>
      </c>
      <c r="CF2677">
        <v>5.2060124747879473E-8</v>
      </c>
      <c r="CG2677">
        <v>547.94388903485799</v>
      </c>
      <c r="CH2677">
        <v>478.07337196846737</v>
      </c>
      <c r="CI2677">
        <v>0</v>
      </c>
    </row>
    <row r="2678" spans="77:87" x14ac:dyDescent="0.25">
      <c r="BY2678" t="s">
        <v>8025</v>
      </c>
      <c r="BZ2678" t="s">
        <v>8026</v>
      </c>
      <c r="CA2678" t="s">
        <v>8027</v>
      </c>
      <c r="CB2678">
        <v>0</v>
      </c>
      <c r="CC2678">
        <v>4.1711122248759E-4</v>
      </c>
      <c r="CD2678">
        <v>2548</v>
      </c>
      <c r="CE2678">
        <v>-13.957841328395601</v>
      </c>
      <c r="CF2678">
        <v>3.639237020633076E-4</v>
      </c>
      <c r="CG2678">
        <v>0.212726723468671</v>
      </c>
      <c r="CH2678">
        <v>0.18560108805228698</v>
      </c>
      <c r="CI2678">
        <v>0</v>
      </c>
    </row>
    <row r="2679" spans="77:87" x14ac:dyDescent="0.25">
      <c r="BY2679" t="s">
        <v>10245</v>
      </c>
      <c r="BZ2679" t="s">
        <v>10246</v>
      </c>
      <c r="CA2679" t="s">
        <v>10247</v>
      </c>
      <c r="CB2679">
        <v>0</v>
      </c>
      <c r="CC2679">
        <v>3.8416548402379598E-3</v>
      </c>
      <c r="CD2679">
        <v>2549</v>
      </c>
      <c r="CE2679">
        <v>0.30739576509317701</v>
      </c>
      <c r="CF2679">
        <v>3.3517900649398581E-3</v>
      </c>
      <c r="CG2679">
        <v>34.246816238785399</v>
      </c>
      <c r="CH2679">
        <v>29.879867712912933</v>
      </c>
      <c r="CI2679">
        <v>0</v>
      </c>
    </row>
    <row r="2680" spans="77:87" x14ac:dyDescent="0.25">
      <c r="BY2680" t="s">
        <v>8729</v>
      </c>
      <c r="BZ2680" t="s">
        <v>3580</v>
      </c>
      <c r="CA2680" t="s">
        <v>3581</v>
      </c>
      <c r="CB2680">
        <v>0</v>
      </c>
      <c r="CC2680">
        <v>0.91669345869528995</v>
      </c>
      <c r="CD2680">
        <v>2550</v>
      </c>
      <c r="CE2680">
        <v>-0.151536364771756</v>
      </c>
      <c r="CF2680">
        <v>0.79980220900321919</v>
      </c>
      <c r="CG2680">
        <v>320.87937828169902</v>
      </c>
      <c r="CH2680">
        <v>279.9627652394866</v>
      </c>
      <c r="CI2680">
        <v>0</v>
      </c>
    </row>
    <row r="2681" spans="77:87" x14ac:dyDescent="0.25">
      <c r="BY2681" t="s">
        <v>9043</v>
      </c>
      <c r="BZ2681" t="s">
        <v>9044</v>
      </c>
      <c r="CA2681" t="s">
        <v>9045</v>
      </c>
      <c r="CB2681">
        <v>0</v>
      </c>
      <c r="CC2681">
        <v>1.07395553792193E-3</v>
      </c>
      <c r="CD2681">
        <v>2551</v>
      </c>
      <c r="CE2681">
        <v>0</v>
      </c>
      <c r="CF2681">
        <v>9.3701117145935351E-4</v>
      </c>
      <c r="CG2681">
        <v>0</v>
      </c>
      <c r="CH2681">
        <v>0</v>
      </c>
      <c r="CI2681">
        <v>0</v>
      </c>
    </row>
    <row r="2682" spans="77:87" x14ac:dyDescent="0.25">
      <c r="BY2682" t="s">
        <v>8347</v>
      </c>
      <c r="BZ2682" t="s">
        <v>803</v>
      </c>
      <c r="CA2682" t="s">
        <v>804</v>
      </c>
      <c r="CB2682">
        <v>0</v>
      </c>
      <c r="CC2682">
        <v>1.3559270653387199E-3</v>
      </c>
      <c r="CD2682">
        <v>2552</v>
      </c>
      <c r="CE2682">
        <v>-3.73635113553867</v>
      </c>
      <c r="CF2682">
        <v>1.183027381529119E-3</v>
      </c>
      <c r="CG2682">
        <v>9.9288737548340595</v>
      </c>
      <c r="CH2682">
        <v>8.6628033468601533</v>
      </c>
      <c r="CI2682">
        <v>0</v>
      </c>
    </row>
    <row r="2683" spans="77:87" x14ac:dyDescent="0.25">
      <c r="BY2683" t="s">
        <v>8180</v>
      </c>
      <c r="BZ2683" t="s">
        <v>10248</v>
      </c>
      <c r="CA2683" t="s">
        <v>10249</v>
      </c>
      <c r="CB2683">
        <v>0</v>
      </c>
      <c r="CC2683">
        <v>3494.2658676678202</v>
      </c>
      <c r="CD2683">
        <v>2553</v>
      </c>
      <c r="CE2683">
        <v>1.14680022677549</v>
      </c>
      <c r="CF2683">
        <v>3048.6980498180274</v>
      </c>
      <c r="CG2683">
        <v>15438.7670358346</v>
      </c>
      <c r="CH2683">
        <v>13470.108096027194</v>
      </c>
      <c r="CI2683">
        <v>0</v>
      </c>
    </row>
    <row r="2684" spans="77:87" x14ac:dyDescent="0.25">
      <c r="BY2684" t="s">
        <v>10250</v>
      </c>
      <c r="BZ2684" t="s">
        <v>10251</v>
      </c>
      <c r="CA2684" t="s">
        <v>10252</v>
      </c>
      <c r="CB2684">
        <v>0</v>
      </c>
      <c r="CC2684">
        <v>2.93729454080509E-2</v>
      </c>
      <c r="CD2684">
        <v>2554</v>
      </c>
      <c r="CE2684">
        <v>-8.8728360541920104</v>
      </c>
      <c r="CF2684">
        <v>2.5627483647288708E-2</v>
      </c>
      <c r="CG2684">
        <v>4041.9353516103702</v>
      </c>
      <c r="CH2684">
        <v>3526.532007185127</v>
      </c>
      <c r="CI2684">
        <v>0</v>
      </c>
    </row>
    <row r="2685" spans="77:87" x14ac:dyDescent="0.25">
      <c r="BY2685" t="s">
        <v>10253</v>
      </c>
      <c r="BZ2685" t="s">
        <v>10254</v>
      </c>
      <c r="CA2685" t="s">
        <v>10255</v>
      </c>
      <c r="CB2685">
        <v>0</v>
      </c>
      <c r="CC2685">
        <v>6.2587365757789296E-2</v>
      </c>
      <c r="CD2685">
        <v>2555</v>
      </c>
      <c r="CE2685">
        <v>82.022559562464593</v>
      </c>
      <c r="CF2685">
        <v>5.4606600400550577E-2</v>
      </c>
      <c r="CG2685">
        <v>8.4492943773015607</v>
      </c>
      <c r="CH2685">
        <v>7.3718910540743332</v>
      </c>
      <c r="CI2685">
        <v>0</v>
      </c>
    </row>
    <row r="2686" spans="77:87" x14ac:dyDescent="0.25">
      <c r="BY2686" t="s">
        <v>10256</v>
      </c>
      <c r="BZ2686" t="s">
        <v>10257</v>
      </c>
      <c r="CA2686" t="s">
        <v>10258</v>
      </c>
      <c r="CB2686">
        <v>0</v>
      </c>
      <c r="CC2686">
        <v>1.18243978616907E-2</v>
      </c>
      <c r="CD2686">
        <v>2556</v>
      </c>
      <c r="CE2686">
        <v>-7.2469301053555304</v>
      </c>
      <c r="CF2686">
        <v>1.0316621592755077E-2</v>
      </c>
      <c r="CG2686">
        <v>135.78920935444901</v>
      </c>
      <c r="CH2686">
        <v>118.47418411282587</v>
      </c>
      <c r="CI2686">
        <v>0</v>
      </c>
    </row>
    <row r="2687" spans="77:87" x14ac:dyDescent="0.25">
      <c r="BY2687" t="s">
        <v>10259</v>
      </c>
      <c r="BZ2687" t="s">
        <v>10260</v>
      </c>
      <c r="CA2687" t="s">
        <v>10261</v>
      </c>
      <c r="CB2687">
        <v>0</v>
      </c>
      <c r="CC2687">
        <v>2.6550317393936001E-3</v>
      </c>
      <c r="CD2687">
        <v>2557</v>
      </c>
      <c r="CE2687">
        <v>0</v>
      </c>
      <c r="CF2687">
        <v>2.3164780221765656E-3</v>
      </c>
      <c r="CG2687">
        <v>0</v>
      </c>
      <c r="CH2687">
        <v>0</v>
      </c>
      <c r="CI2687">
        <v>0</v>
      </c>
    </row>
    <row r="2688" spans="77:87" x14ac:dyDescent="0.25">
      <c r="BY2688" t="s">
        <v>7755</v>
      </c>
      <c r="BZ2688" t="s">
        <v>7756</v>
      </c>
      <c r="CA2688" t="s">
        <v>7757</v>
      </c>
      <c r="CB2688">
        <v>0</v>
      </c>
      <c r="CC2688">
        <v>3.2405632878784597E-2</v>
      </c>
      <c r="CD2688">
        <v>2558</v>
      </c>
      <c r="CE2688">
        <v>71.003487476312898</v>
      </c>
      <c r="CF2688">
        <v>2.8273461007879273E-2</v>
      </c>
      <c r="CG2688">
        <v>13.775108700817</v>
      </c>
      <c r="CH2688">
        <v>12.018589489941027</v>
      </c>
      <c r="CI2688">
        <v>0</v>
      </c>
    </row>
    <row r="2689" spans="77:87" x14ac:dyDescent="0.25">
      <c r="BY2689" t="s">
        <v>9141</v>
      </c>
      <c r="BZ2689" t="s">
        <v>9142</v>
      </c>
      <c r="CA2689" t="s">
        <v>9143</v>
      </c>
      <c r="CB2689">
        <v>0</v>
      </c>
      <c r="CC2689">
        <v>1.0701445977692099E-6</v>
      </c>
      <c r="CD2689">
        <v>2559</v>
      </c>
      <c r="CE2689">
        <v>-0.38509445047792901</v>
      </c>
      <c r="CF2689">
        <v>9.3368617952926737E-7</v>
      </c>
      <c r="CG2689">
        <v>0</v>
      </c>
      <c r="CH2689">
        <v>0</v>
      </c>
      <c r="CI2689">
        <v>0</v>
      </c>
    </row>
    <row r="2690" spans="77:87" x14ac:dyDescent="0.25">
      <c r="BY2690" t="s">
        <v>10262</v>
      </c>
      <c r="BZ2690" t="s">
        <v>10263</v>
      </c>
      <c r="CA2690" t="s">
        <v>10264</v>
      </c>
      <c r="CB2690">
        <v>0</v>
      </c>
      <c r="CC2690">
        <v>3.1068186017804198</v>
      </c>
      <c r="CD2690">
        <v>2560</v>
      </c>
      <c r="CE2690">
        <v>2.5772072892009201</v>
      </c>
      <c r="CF2690">
        <v>2.7106557345929927</v>
      </c>
      <c r="CG2690">
        <v>6642.61299204029</v>
      </c>
      <c r="CH2690">
        <v>5795.5868389732677</v>
      </c>
      <c r="CI2690">
        <v>0</v>
      </c>
    </row>
    <row r="2691" spans="77:87" x14ac:dyDescent="0.25">
      <c r="BY2691" t="s">
        <v>10265</v>
      </c>
      <c r="BZ2691" t="s">
        <v>10266</v>
      </c>
      <c r="CA2691" t="s">
        <v>10267</v>
      </c>
      <c r="CB2691">
        <v>0</v>
      </c>
      <c r="CC2691">
        <v>1.5298919917540699E-3</v>
      </c>
      <c r="CD2691">
        <v>2561</v>
      </c>
      <c r="CE2691">
        <v>0.86967103279600599</v>
      </c>
      <c r="CF2691">
        <v>1.3348093443175421E-3</v>
      </c>
      <c r="CG2691">
        <v>339.93894078377099</v>
      </c>
      <c r="CH2691">
        <v>296.59196668866934</v>
      </c>
      <c r="CI2691">
        <v>0</v>
      </c>
    </row>
    <row r="2692" spans="77:87" x14ac:dyDescent="0.25">
      <c r="BY2692" t="s">
        <v>7293</v>
      </c>
      <c r="BZ2692" t="s">
        <v>7294</v>
      </c>
      <c r="CA2692" t="s">
        <v>7295</v>
      </c>
      <c r="CB2692">
        <v>0</v>
      </c>
      <c r="CC2692">
        <v>1.0431081761959601E-4</v>
      </c>
      <c r="CD2692">
        <v>2562</v>
      </c>
      <c r="CE2692">
        <v>-24.313881664325699</v>
      </c>
      <c r="CF2692">
        <v>9.1009728021650881E-5</v>
      </c>
      <c r="CG2692">
        <v>11.5603339837785</v>
      </c>
      <c r="CH2692">
        <v>10.086229556170974</v>
      </c>
      <c r="CI2692">
        <v>0</v>
      </c>
    </row>
    <row r="2693" spans="77:87" x14ac:dyDescent="0.25">
      <c r="BY2693" t="s">
        <v>6594</v>
      </c>
      <c r="BZ2693" t="s">
        <v>124</v>
      </c>
      <c r="CA2693" t="s">
        <v>125</v>
      </c>
      <c r="CB2693">
        <v>0</v>
      </c>
      <c r="CC2693">
        <v>2.1463131197448099E-2</v>
      </c>
      <c r="CD2693">
        <v>2563</v>
      </c>
      <c r="CE2693">
        <v>-4.7459067268729704</v>
      </c>
      <c r="CF2693">
        <v>1.8726281485936712E-2</v>
      </c>
      <c r="CG2693">
        <v>770.68394937135997</v>
      </c>
      <c r="CH2693">
        <v>672.41095625122068</v>
      </c>
      <c r="CI2693">
        <v>0</v>
      </c>
    </row>
    <row r="2694" spans="77:87" x14ac:dyDescent="0.25">
      <c r="BY2694" t="s">
        <v>10268</v>
      </c>
      <c r="BZ2694" t="s">
        <v>10269</v>
      </c>
      <c r="CA2694" t="s">
        <v>10270</v>
      </c>
      <c r="CB2694">
        <v>0</v>
      </c>
      <c r="CC2694">
        <v>8.1083198580337204E-2</v>
      </c>
      <c r="CD2694">
        <v>2564</v>
      </c>
      <c r="CE2694">
        <v>-11.5385626230073</v>
      </c>
      <c r="CF2694">
        <v>7.0743955596564115E-2</v>
      </c>
      <c r="CG2694">
        <v>0.73299211516624896</v>
      </c>
      <c r="CH2694">
        <v>0.63952535859294024</v>
      </c>
      <c r="CI2694">
        <v>0</v>
      </c>
    </row>
    <row r="2695" spans="77:87" x14ac:dyDescent="0.25">
      <c r="BY2695" t="s">
        <v>10271</v>
      </c>
      <c r="BZ2695" t="s">
        <v>10272</v>
      </c>
      <c r="CA2695" t="s">
        <v>10273</v>
      </c>
      <c r="CB2695">
        <v>0</v>
      </c>
      <c r="CC2695">
        <v>1.84975728925458E-3</v>
      </c>
      <c r="CD2695">
        <v>2565</v>
      </c>
      <c r="CE2695">
        <v>8.0398281895632593</v>
      </c>
      <c r="CF2695">
        <v>1.6138873382725723E-3</v>
      </c>
      <c r="CG2695">
        <v>6390.8087859783</v>
      </c>
      <c r="CH2695">
        <v>5575.8911944430656</v>
      </c>
      <c r="CI2695">
        <v>0</v>
      </c>
    </row>
    <row r="2696" spans="77:87" x14ac:dyDescent="0.25">
      <c r="BY2696" t="s">
        <v>4466</v>
      </c>
      <c r="BZ2696" t="s">
        <v>10274</v>
      </c>
      <c r="CA2696" t="s">
        <v>10275</v>
      </c>
      <c r="CB2696">
        <v>0</v>
      </c>
      <c r="CC2696">
        <v>2.3880681689467899E-6</v>
      </c>
      <c r="CD2696">
        <v>2566</v>
      </c>
      <c r="CE2696">
        <v>-35.333036523548003</v>
      </c>
      <c r="CF2696">
        <v>2.08355604445171E-6</v>
      </c>
      <c r="CG2696">
        <v>15.7457520690528</v>
      </c>
      <c r="CH2696">
        <v>13.737948239719609</v>
      </c>
      <c r="CI2696">
        <v>0</v>
      </c>
    </row>
    <row r="2697" spans="77:87" x14ac:dyDescent="0.25">
      <c r="BY2697" t="s">
        <v>8976</v>
      </c>
      <c r="BZ2697" t="s">
        <v>8977</v>
      </c>
      <c r="CA2697" t="s">
        <v>8978</v>
      </c>
      <c r="CB2697">
        <v>0</v>
      </c>
      <c r="CC2697">
        <v>3.69275718725729E-3</v>
      </c>
      <c r="CD2697">
        <v>2567</v>
      </c>
      <c r="CE2697">
        <v>0.29057571849767999</v>
      </c>
      <c r="CF2697">
        <v>3.2218789472813654E-3</v>
      </c>
      <c r="CG2697">
        <v>47795.279183933497</v>
      </c>
      <c r="CH2697">
        <v>41700.71195407342</v>
      </c>
      <c r="CI2697">
        <v>0</v>
      </c>
    </row>
    <row r="2698" spans="77:87" x14ac:dyDescent="0.25">
      <c r="BY2698" t="s">
        <v>10276</v>
      </c>
      <c r="BZ2698" t="s">
        <v>10276</v>
      </c>
      <c r="CA2698" t="s">
        <v>10277</v>
      </c>
      <c r="CB2698">
        <v>0</v>
      </c>
      <c r="CC2698">
        <v>0.13507451754889799</v>
      </c>
      <c r="CD2698">
        <v>2568</v>
      </c>
      <c r="CE2698">
        <v>-85.997457296198803</v>
      </c>
      <c r="CF2698">
        <v>0.11785062551816787</v>
      </c>
      <c r="CG2698">
        <v>416185.26026865997</v>
      </c>
      <c r="CH2698">
        <v>363115.81299076224</v>
      </c>
      <c r="CI2698">
        <v>0</v>
      </c>
    </row>
    <row r="2699" spans="77:87" x14ac:dyDescent="0.25">
      <c r="BY2699" t="s">
        <v>8859</v>
      </c>
      <c r="BZ2699" t="s">
        <v>8860</v>
      </c>
      <c r="CA2699" t="s">
        <v>8861</v>
      </c>
      <c r="CB2699">
        <v>0</v>
      </c>
      <c r="CC2699">
        <v>3.8247834629760101E-4</v>
      </c>
      <c r="CD2699">
        <v>2569</v>
      </c>
      <c r="CE2699">
        <v>0.91623560265641601</v>
      </c>
      <c r="CF2699">
        <v>3.3370700244780886E-4</v>
      </c>
      <c r="CG2699">
        <v>23.676863053537499</v>
      </c>
      <c r="CH2699">
        <v>20.657731538128729</v>
      </c>
      <c r="CI2699">
        <v>0</v>
      </c>
    </row>
    <row r="2700" spans="77:87" x14ac:dyDescent="0.25">
      <c r="BY2700" t="s">
        <v>10278</v>
      </c>
      <c r="BZ2700" t="s">
        <v>10279</v>
      </c>
      <c r="CA2700" t="s">
        <v>10280</v>
      </c>
      <c r="CB2700">
        <v>0</v>
      </c>
      <c r="CC2700">
        <v>0.21073339561232299</v>
      </c>
      <c r="CD2700">
        <v>2570</v>
      </c>
      <c r="CE2700">
        <v>2.2054284867602799E-2</v>
      </c>
      <c r="CF2700">
        <v>0.18386193740421333</v>
      </c>
      <c r="CG2700">
        <v>449.23731557731202</v>
      </c>
      <c r="CH2700">
        <v>391.95326851878684</v>
      </c>
      <c r="CI2700">
        <v>0</v>
      </c>
    </row>
    <row r="2701" spans="77:87" x14ac:dyDescent="0.25">
      <c r="BY2701" t="s">
        <v>10281</v>
      </c>
      <c r="BZ2701" t="s">
        <v>10282</v>
      </c>
      <c r="CA2701" t="s">
        <v>10283</v>
      </c>
      <c r="CB2701">
        <v>0</v>
      </c>
      <c r="CC2701">
        <v>4.1060111824720101E-4</v>
      </c>
      <c r="CD2701">
        <v>2571</v>
      </c>
      <c r="CE2701">
        <v>-9.8784727113876301</v>
      </c>
      <c r="CF2701">
        <v>3.5824372725502758E-4</v>
      </c>
      <c r="CG2701">
        <v>108.857542531627</v>
      </c>
      <c r="CH2701">
        <v>94.976681853249161</v>
      </c>
      <c r="CI2701">
        <v>0</v>
      </c>
    </row>
    <row r="2702" spans="77:87" x14ac:dyDescent="0.25">
      <c r="BY2702" t="s">
        <v>10284</v>
      </c>
      <c r="BZ2702" t="s">
        <v>10285</v>
      </c>
      <c r="CA2702" t="s">
        <v>10286</v>
      </c>
      <c r="CB2702">
        <v>0</v>
      </c>
      <c r="CC2702">
        <v>1.4446072280150599</v>
      </c>
      <c r="CD2702">
        <v>2572</v>
      </c>
      <c r="CE2702">
        <v>-1.5038856192102601</v>
      </c>
      <c r="CF2702">
        <v>1.2603995819419482</v>
      </c>
      <c r="CG2702">
        <v>698661.39458334795</v>
      </c>
      <c r="CH2702">
        <v>609572.28551444726</v>
      </c>
      <c r="CI2702">
        <v>0</v>
      </c>
    </row>
    <row r="2703" spans="77:87" x14ac:dyDescent="0.25">
      <c r="BY2703" t="s">
        <v>10287</v>
      </c>
      <c r="BZ2703" t="s">
        <v>10288</v>
      </c>
      <c r="CA2703" t="s">
        <v>10289</v>
      </c>
      <c r="CB2703">
        <v>0</v>
      </c>
      <c r="CC2703">
        <v>1.2182377487115501E-3</v>
      </c>
      <c r="CD2703">
        <v>2573</v>
      </c>
      <c r="CE2703">
        <v>-53.7071928720774</v>
      </c>
      <c r="CF2703">
        <v>1.0628953804223461E-3</v>
      </c>
      <c r="CG2703">
        <v>64.627512569147896</v>
      </c>
      <c r="CH2703">
        <v>56.386599931405598</v>
      </c>
      <c r="CI2703">
        <v>0</v>
      </c>
    </row>
    <row r="2704" spans="77:87" x14ac:dyDescent="0.25">
      <c r="BY2704" t="s">
        <v>10290</v>
      </c>
      <c r="BZ2704" t="s">
        <v>10291</v>
      </c>
      <c r="CA2704" t="s">
        <v>10292</v>
      </c>
      <c r="CB2704">
        <v>0</v>
      </c>
      <c r="CC2704">
        <v>1.59918347792133E-3</v>
      </c>
      <c r="CD2704">
        <v>2574</v>
      </c>
      <c r="CE2704">
        <v>-17.155672506253499</v>
      </c>
      <c r="CF2704">
        <v>1.3952651959176702E-3</v>
      </c>
      <c r="CG2704">
        <v>189945.073613288</v>
      </c>
      <c r="CH2704">
        <v>165724.41749656328</v>
      </c>
      <c r="CI2704">
        <v>0</v>
      </c>
    </row>
    <row r="2705" spans="77:87" x14ac:dyDescent="0.25">
      <c r="BY2705" t="s">
        <v>10293</v>
      </c>
      <c r="BZ2705" t="s">
        <v>10294</v>
      </c>
      <c r="CA2705" t="s">
        <v>10295</v>
      </c>
      <c r="CB2705">
        <v>0</v>
      </c>
      <c r="CC2705">
        <v>6.9537037257760403E-3</v>
      </c>
      <c r="CD2705">
        <v>2575</v>
      </c>
      <c r="CE2705">
        <v>-65.229947047284696</v>
      </c>
      <c r="CF2705">
        <v>6.067009148887437E-3</v>
      </c>
      <c r="CG2705">
        <v>97.3816140128109</v>
      </c>
      <c r="CH2705">
        <v>84.964094883581367</v>
      </c>
      <c r="CI2705">
        <v>0</v>
      </c>
    </row>
    <row r="2706" spans="77:87" x14ac:dyDescent="0.25">
      <c r="BY2706" t="s">
        <v>9034</v>
      </c>
      <c r="BZ2706" t="s">
        <v>9035</v>
      </c>
      <c r="CA2706" t="s">
        <v>9036</v>
      </c>
      <c r="CB2706">
        <v>0</v>
      </c>
      <c r="CC2706">
        <v>2.9085562955965E-2</v>
      </c>
      <c r="CD2706">
        <v>2576</v>
      </c>
      <c r="CE2706">
        <v>71.327663580328107</v>
      </c>
      <c r="CF2706">
        <v>2.537674648119809E-2</v>
      </c>
      <c r="CG2706">
        <v>11.097375495570001</v>
      </c>
      <c r="CH2706">
        <v>9.682304756627893</v>
      </c>
      <c r="CI2706">
        <v>0</v>
      </c>
    </row>
    <row r="2707" spans="77:87" x14ac:dyDescent="0.25">
      <c r="BY2707" t="s">
        <v>8187</v>
      </c>
      <c r="BZ2707" t="s">
        <v>1435</v>
      </c>
      <c r="CA2707" t="s">
        <v>1436</v>
      </c>
      <c r="CB2707">
        <v>0</v>
      </c>
      <c r="CC2707">
        <v>4.0425385105852599E-2</v>
      </c>
      <c r="CD2707">
        <v>2577</v>
      </c>
      <c r="CE2707">
        <v>-35.366926104880498</v>
      </c>
      <c r="CF2707">
        <v>3.5270582549464927E-2</v>
      </c>
      <c r="CG2707">
        <v>295.52357557960403</v>
      </c>
      <c r="CH2707">
        <v>257.84018236314654</v>
      </c>
      <c r="CI2707">
        <v>0</v>
      </c>
    </row>
    <row r="2708" spans="77:87" x14ac:dyDescent="0.25">
      <c r="BY2708" t="s">
        <v>8197</v>
      </c>
      <c r="BZ2708" t="s">
        <v>8197</v>
      </c>
      <c r="CA2708" t="s">
        <v>8198</v>
      </c>
      <c r="CB2708">
        <v>0</v>
      </c>
      <c r="CC2708">
        <v>3.8014720500318098E-5</v>
      </c>
      <c r="CD2708">
        <v>2578</v>
      </c>
      <c r="CE2708">
        <v>0</v>
      </c>
      <c r="CF2708">
        <v>3.3167311430440555E-5</v>
      </c>
      <c r="CG2708">
        <v>0</v>
      </c>
      <c r="CH2708">
        <v>0</v>
      </c>
      <c r="CI2708">
        <v>0</v>
      </c>
    </row>
    <row r="2709" spans="77:87" x14ac:dyDescent="0.25">
      <c r="BY2709" t="s">
        <v>10296</v>
      </c>
      <c r="BZ2709" t="s">
        <v>10297</v>
      </c>
      <c r="CA2709" t="s">
        <v>10298</v>
      </c>
      <c r="CB2709">
        <v>0</v>
      </c>
      <c r="CC2709">
        <v>1.4358011338093399E-2</v>
      </c>
      <c r="CD2709">
        <v>2579</v>
      </c>
      <c r="CE2709">
        <v>0.58088065373946496</v>
      </c>
      <c r="CF2709">
        <v>1.2527163880327763E-2</v>
      </c>
      <c r="CG2709">
        <v>8629.7965666929904</v>
      </c>
      <c r="CH2709">
        <v>7529.376687287704</v>
      </c>
      <c r="CI2709">
        <v>0</v>
      </c>
    </row>
    <row r="2710" spans="77:87" x14ac:dyDescent="0.25">
      <c r="BY2710" t="s">
        <v>10299</v>
      </c>
      <c r="BZ2710" t="s">
        <v>10300</v>
      </c>
      <c r="CA2710" t="s">
        <v>10301</v>
      </c>
      <c r="CB2710">
        <v>0</v>
      </c>
      <c r="CC2710">
        <v>5.9611422369116998E-2</v>
      </c>
      <c r="CD2710">
        <v>2580</v>
      </c>
      <c r="CE2710">
        <v>6.3793335711235297</v>
      </c>
      <c r="CF2710">
        <v>5.2010131457141437E-2</v>
      </c>
      <c r="CG2710">
        <v>2625.8831553596001</v>
      </c>
      <c r="CH2710">
        <v>2291.0462906870771</v>
      </c>
      <c r="CI2710">
        <v>0</v>
      </c>
    </row>
    <row r="2711" spans="77:87" x14ac:dyDescent="0.25">
      <c r="BY2711" t="s">
        <v>7955</v>
      </c>
      <c r="BZ2711" t="s">
        <v>7956</v>
      </c>
      <c r="CA2711" t="s">
        <v>7957</v>
      </c>
      <c r="CB2711">
        <v>0</v>
      </c>
      <c r="CC2711">
        <v>1.25172981143515E-3</v>
      </c>
      <c r="CD2711">
        <v>2581</v>
      </c>
      <c r="CE2711">
        <v>-17.4333254519916</v>
      </c>
      <c r="CF2711">
        <v>1.0921167362598087E-3</v>
      </c>
      <c r="CG2711">
        <v>8.1944739165898604</v>
      </c>
      <c r="CH2711">
        <v>7.1495637695898244</v>
      </c>
      <c r="CI2711">
        <v>0</v>
      </c>
    </row>
    <row r="2712" spans="77:87" x14ac:dyDescent="0.25">
      <c r="BY2712" t="s">
        <v>5412</v>
      </c>
      <c r="BZ2712" t="s">
        <v>2337</v>
      </c>
      <c r="CA2712" t="s">
        <v>2338</v>
      </c>
      <c r="CB2712">
        <v>0</v>
      </c>
      <c r="CC2712">
        <v>0.19386045485506501</v>
      </c>
      <c r="CD2712">
        <v>2582</v>
      </c>
      <c r="CE2712">
        <v>-0.58823177040764696</v>
      </c>
      <c r="CF2712">
        <v>0.16914053281467634</v>
      </c>
      <c r="CG2712">
        <v>19198.384551610201</v>
      </c>
      <c r="CH2712">
        <v>16750.321743896187</v>
      </c>
      <c r="CI2712">
        <v>0</v>
      </c>
    </row>
    <row r="2713" spans="77:87" x14ac:dyDescent="0.25">
      <c r="BY2713" t="s">
        <v>7328</v>
      </c>
      <c r="BZ2713" t="s">
        <v>7329</v>
      </c>
      <c r="CA2713" t="s">
        <v>7330</v>
      </c>
      <c r="CB2713">
        <v>0</v>
      </c>
      <c r="CC2713">
        <v>1.0821412628722799E-3</v>
      </c>
      <c r="CD2713">
        <v>2583</v>
      </c>
      <c r="CE2713">
        <v>-45.137334234620397</v>
      </c>
      <c r="CF2713">
        <v>9.4415310187838451E-4</v>
      </c>
      <c r="CG2713">
        <v>18870.537281999099</v>
      </c>
      <c r="CH2713">
        <v>16464.279591022274</v>
      </c>
      <c r="CI2713">
        <v>0</v>
      </c>
    </row>
    <row r="2714" spans="77:87" x14ac:dyDescent="0.25">
      <c r="BY2714" t="s">
        <v>8788</v>
      </c>
      <c r="BZ2714" t="s">
        <v>8789</v>
      </c>
      <c r="CA2714" t="s">
        <v>8790</v>
      </c>
      <c r="CB2714">
        <v>0</v>
      </c>
      <c r="CC2714">
        <v>2.07618730864384E-4</v>
      </c>
      <c r="CD2714">
        <v>2584</v>
      </c>
      <c r="CE2714">
        <v>0.38476142958918003</v>
      </c>
      <c r="CF2714">
        <v>1.8114443601694304E-4</v>
      </c>
      <c r="CG2714">
        <v>0</v>
      </c>
      <c r="CH2714">
        <v>0</v>
      </c>
      <c r="CI2714">
        <v>0</v>
      </c>
    </row>
    <row r="2715" spans="77:87" x14ac:dyDescent="0.25">
      <c r="BY2715" t="s">
        <v>10302</v>
      </c>
      <c r="BZ2715" t="s">
        <v>10303</v>
      </c>
      <c r="CA2715" t="s">
        <v>10304</v>
      </c>
      <c r="CB2715">
        <v>0</v>
      </c>
      <c r="CC2715">
        <v>0.21346147445895799</v>
      </c>
      <c r="CD2715">
        <v>2585</v>
      </c>
      <c r="CE2715">
        <v>-7.32464076397111</v>
      </c>
      <c r="CF2715">
        <v>0.18624214800479852</v>
      </c>
      <c r="CG2715">
        <v>2055.20707609085</v>
      </c>
      <c r="CH2715">
        <v>1793.1394009902021</v>
      </c>
      <c r="CI2715">
        <v>0</v>
      </c>
    </row>
    <row r="2716" spans="77:87" x14ac:dyDescent="0.25">
      <c r="BY2716" t="s">
        <v>8434</v>
      </c>
      <c r="BZ2716" t="s">
        <v>8435</v>
      </c>
      <c r="CA2716" t="s">
        <v>8436</v>
      </c>
      <c r="CB2716">
        <v>0</v>
      </c>
      <c r="CC2716">
        <v>2.7518632261028703E-4</v>
      </c>
      <c r="CD2716">
        <v>2586</v>
      </c>
      <c r="CE2716">
        <v>0</v>
      </c>
      <c r="CF2716">
        <v>2.40096213868959E-4</v>
      </c>
      <c r="CG2716">
        <v>0</v>
      </c>
      <c r="CH2716">
        <v>0</v>
      </c>
      <c r="CI2716">
        <v>0</v>
      </c>
    </row>
    <row r="2717" spans="77:87" x14ac:dyDescent="0.25">
      <c r="BY2717" t="s">
        <v>8114</v>
      </c>
      <c r="BZ2717" t="s">
        <v>2990</v>
      </c>
      <c r="CA2717" t="s">
        <v>2991</v>
      </c>
      <c r="CB2717">
        <v>0</v>
      </c>
      <c r="CC2717">
        <v>1.1600330745920101E-3</v>
      </c>
      <c r="CD2717">
        <v>2587</v>
      </c>
      <c r="CE2717">
        <v>-2.1864323532020999</v>
      </c>
      <c r="CF2717">
        <v>1.0121126171184849E-3</v>
      </c>
      <c r="CG2717">
        <v>26442.2694122756</v>
      </c>
      <c r="CH2717">
        <v>23070.509870438702</v>
      </c>
      <c r="CI2717">
        <v>0</v>
      </c>
    </row>
    <row r="2718" spans="77:87" x14ac:dyDescent="0.25">
      <c r="BY2718" t="s">
        <v>6711</v>
      </c>
      <c r="BZ2718" t="s">
        <v>2347</v>
      </c>
      <c r="CA2718" t="s">
        <v>2348</v>
      </c>
      <c r="CB2718">
        <v>0</v>
      </c>
      <c r="CC2718">
        <v>3.33794616382706E-3</v>
      </c>
      <c r="CD2718">
        <v>2588</v>
      </c>
      <c r="CE2718">
        <v>56.255212047843798</v>
      </c>
      <c r="CF2718">
        <v>2.9123112966928178E-3</v>
      </c>
      <c r="CG2718">
        <v>46.651135585646998</v>
      </c>
      <c r="CH2718">
        <v>40.702462682578826</v>
      </c>
      <c r="CI2718">
        <v>0</v>
      </c>
    </row>
    <row r="2719" spans="77:87" x14ac:dyDescent="0.25">
      <c r="BY2719" t="s">
        <v>10305</v>
      </c>
      <c r="BZ2719" t="s">
        <v>10306</v>
      </c>
      <c r="CA2719" t="s">
        <v>10307</v>
      </c>
      <c r="CB2719">
        <v>0</v>
      </c>
      <c r="CC2719">
        <v>3.0439044000391799E-4</v>
      </c>
      <c r="CD2719">
        <v>2589</v>
      </c>
      <c r="CE2719">
        <v>1.2797718969410199</v>
      </c>
      <c r="CF2719">
        <v>2.6557639743725851E-4</v>
      </c>
      <c r="CG2719">
        <v>40843.086052662198</v>
      </c>
      <c r="CH2719">
        <v>35635.020777743048</v>
      </c>
      <c r="CI2719">
        <v>0</v>
      </c>
    </row>
    <row r="2720" spans="77:87" x14ac:dyDescent="0.25">
      <c r="BY2720" t="s">
        <v>7918</v>
      </c>
      <c r="BZ2720" t="s">
        <v>7919</v>
      </c>
      <c r="CA2720" t="s">
        <v>7920</v>
      </c>
      <c r="CB2720">
        <v>0</v>
      </c>
      <c r="CC2720">
        <v>6.7648365172845203E-7</v>
      </c>
      <c r="CD2720">
        <v>2590</v>
      </c>
      <c r="CE2720">
        <v>0</v>
      </c>
      <c r="CF2720">
        <v>5.9022251536195054E-7</v>
      </c>
      <c r="CG2720">
        <v>0</v>
      </c>
      <c r="CH2720">
        <v>0</v>
      </c>
      <c r="CI2720">
        <v>0</v>
      </c>
    </row>
    <row r="2721" spans="77:87" x14ac:dyDescent="0.25">
      <c r="BY2721" t="s">
        <v>7575</v>
      </c>
      <c r="BZ2721" t="s">
        <v>7576</v>
      </c>
      <c r="CA2721" t="s">
        <v>7577</v>
      </c>
      <c r="CB2721">
        <v>0</v>
      </c>
      <c r="CC2721">
        <v>4.8335473440815103E-3</v>
      </c>
      <c r="CD2721">
        <v>2591</v>
      </c>
      <c r="CE2721">
        <v>-1.47757878098318</v>
      </c>
      <c r="CF2721">
        <v>4.2172023880483024E-3</v>
      </c>
      <c r="CG2721">
        <v>5211.53649617274</v>
      </c>
      <c r="CH2721">
        <v>4546.9926313997712</v>
      </c>
      <c r="CI2721">
        <v>0</v>
      </c>
    </row>
    <row r="2722" spans="77:87" x14ac:dyDescent="0.25">
      <c r="BY2722" t="s">
        <v>4655</v>
      </c>
      <c r="BZ2722" t="s">
        <v>2327</v>
      </c>
      <c r="CA2722" t="s">
        <v>2328</v>
      </c>
      <c r="CB2722">
        <v>0</v>
      </c>
      <c r="CC2722">
        <v>4.41131387385265E-3</v>
      </c>
      <c r="CD2722">
        <v>2592</v>
      </c>
      <c r="CE2722">
        <v>-5.8838556023344397</v>
      </c>
      <c r="CF2722">
        <v>3.8488095965422049E-3</v>
      </c>
      <c r="CG2722">
        <v>35752.906093272999</v>
      </c>
      <c r="CH2722">
        <v>31193.910025695401</v>
      </c>
      <c r="CI2722">
        <v>0</v>
      </c>
    </row>
    <row r="2723" spans="77:87" x14ac:dyDescent="0.25">
      <c r="BY2723" t="s">
        <v>4049</v>
      </c>
      <c r="BZ2723" t="s">
        <v>10308</v>
      </c>
      <c r="CA2723" t="s">
        <v>10309</v>
      </c>
      <c r="CB2723">
        <v>0</v>
      </c>
      <c r="CC2723">
        <v>7.0534669646164295E-4</v>
      </c>
      <c r="CD2723">
        <v>2593</v>
      </c>
      <c r="CE2723">
        <v>-1.9574677556233699</v>
      </c>
      <c r="CF2723">
        <v>6.1540511780903333E-4</v>
      </c>
      <c r="CG2723">
        <v>8874.3453803775992</v>
      </c>
      <c r="CH2723">
        <v>7742.7421035441339</v>
      </c>
      <c r="CI2723">
        <v>0</v>
      </c>
    </row>
    <row r="2724" spans="77:87" x14ac:dyDescent="0.25">
      <c r="BY2724" t="s">
        <v>10310</v>
      </c>
      <c r="BZ2724" t="s">
        <v>10311</v>
      </c>
      <c r="CA2724" t="s">
        <v>10312</v>
      </c>
      <c r="CB2724">
        <v>0</v>
      </c>
      <c r="CC2724">
        <v>3.0611004965736899</v>
      </c>
      <c r="CD2724">
        <v>2594</v>
      </c>
      <c r="CE2724">
        <v>0.33041149054573199</v>
      </c>
      <c r="CF2724">
        <v>2.6707673278535937</v>
      </c>
      <c r="CG2724">
        <v>6.55966505379957</v>
      </c>
      <c r="CH2724">
        <v>5.7232159241293745</v>
      </c>
      <c r="CI2724">
        <v>0</v>
      </c>
    </row>
    <row r="2725" spans="77:87" x14ac:dyDescent="0.25">
      <c r="BY2725" t="s">
        <v>8341</v>
      </c>
      <c r="BZ2725" t="s">
        <v>8342</v>
      </c>
      <c r="CA2725" t="s">
        <v>8343</v>
      </c>
      <c r="CB2725">
        <v>0</v>
      </c>
      <c r="CC2725">
        <v>6.4361573396682099E-3</v>
      </c>
      <c r="CD2725">
        <v>2595</v>
      </c>
      <c r="CE2725">
        <v>7.3206682393476097</v>
      </c>
      <c r="CF2725">
        <v>5.6154571726577604E-3</v>
      </c>
      <c r="CG2725">
        <v>2532.2296823602001</v>
      </c>
      <c r="CH2725">
        <v>2209.3349466437226</v>
      </c>
      <c r="CI2725">
        <v>0</v>
      </c>
    </row>
    <row r="2726" spans="77:87" x14ac:dyDescent="0.25">
      <c r="BY2726" t="s">
        <v>7445</v>
      </c>
      <c r="BZ2726" t="s">
        <v>10313</v>
      </c>
      <c r="CA2726" t="s">
        <v>10314</v>
      </c>
      <c r="CB2726">
        <v>0</v>
      </c>
      <c r="CC2726">
        <v>1.23629347940053E-3</v>
      </c>
      <c r="CD2726">
        <v>2596</v>
      </c>
      <c r="CE2726">
        <v>6.8691687853826604</v>
      </c>
      <c r="CF2726">
        <v>1.0786487526682513E-3</v>
      </c>
      <c r="CG2726">
        <v>11689.7504029392</v>
      </c>
      <c r="CH2726">
        <v>10199.143570058815</v>
      </c>
      <c r="CI2726">
        <v>0</v>
      </c>
    </row>
    <row r="2727" spans="77:87" x14ac:dyDescent="0.25">
      <c r="BY2727" t="s">
        <v>6275</v>
      </c>
      <c r="BZ2727" t="s">
        <v>6276</v>
      </c>
      <c r="CA2727" t="s">
        <v>6277</v>
      </c>
      <c r="CB2727">
        <v>0</v>
      </c>
      <c r="CC2727">
        <v>0.47814586205434301</v>
      </c>
      <c r="CD2727">
        <v>2597</v>
      </c>
      <c r="CE2727">
        <v>0</v>
      </c>
      <c r="CF2727">
        <v>0.41717557060034571</v>
      </c>
      <c r="CG2727">
        <v>0</v>
      </c>
      <c r="CH2727">
        <v>0</v>
      </c>
      <c r="CI2727">
        <v>0</v>
      </c>
    </row>
    <row r="2728" spans="77:87" x14ac:dyDescent="0.25">
      <c r="BY2728" t="s">
        <v>7409</v>
      </c>
      <c r="BZ2728" t="s">
        <v>7410</v>
      </c>
      <c r="CA2728" t="s">
        <v>7411</v>
      </c>
      <c r="CB2728">
        <v>0</v>
      </c>
      <c r="CC2728">
        <v>1.5607426040856E-4</v>
      </c>
      <c r="CD2728">
        <v>2598</v>
      </c>
      <c r="CE2728">
        <v>0</v>
      </c>
      <c r="CF2728">
        <v>1.3617260716682295E-4</v>
      </c>
      <c r="CG2728">
        <v>0</v>
      </c>
      <c r="CH2728">
        <v>0</v>
      </c>
      <c r="CI2728">
        <v>0</v>
      </c>
    </row>
    <row r="2729" spans="77:87" x14ac:dyDescent="0.25">
      <c r="BY2729" t="s">
        <v>6821</v>
      </c>
      <c r="BZ2729" t="s">
        <v>6822</v>
      </c>
      <c r="CA2729" t="s">
        <v>6823</v>
      </c>
      <c r="CB2729">
        <v>0</v>
      </c>
      <c r="CC2729">
        <v>2.8217991044538599E-3</v>
      </c>
      <c r="CD2729">
        <v>2599</v>
      </c>
      <c r="CE2729">
        <v>-1.21701182113288</v>
      </c>
      <c r="CF2729">
        <v>2.4619802134485318E-3</v>
      </c>
      <c r="CG2729">
        <v>0</v>
      </c>
      <c r="CH2729">
        <v>0</v>
      </c>
      <c r="CI2729">
        <v>0</v>
      </c>
    </row>
    <row r="2730" spans="77:87" x14ac:dyDescent="0.25">
      <c r="BY2730" t="s">
        <v>8610</v>
      </c>
      <c r="BZ2730" t="s">
        <v>8611</v>
      </c>
      <c r="CA2730" t="s">
        <v>8612</v>
      </c>
      <c r="CB2730">
        <v>0</v>
      </c>
      <c r="CC2730">
        <v>1.45988927870657E-3</v>
      </c>
      <c r="CD2730">
        <v>2600</v>
      </c>
      <c r="CE2730">
        <v>-32.123634223302297</v>
      </c>
      <c r="CF2730">
        <v>1.2737329572215812E-3</v>
      </c>
      <c r="CG2730">
        <v>25.721789316906001</v>
      </c>
      <c r="CH2730">
        <v>22.44190107395006</v>
      </c>
      <c r="CI2730">
        <v>0</v>
      </c>
    </row>
    <row r="2731" spans="77:87" x14ac:dyDescent="0.25">
      <c r="BY2731" t="s">
        <v>9163</v>
      </c>
      <c r="BZ2731" t="s">
        <v>9164</v>
      </c>
      <c r="CA2731" t="s">
        <v>9165</v>
      </c>
      <c r="CB2731">
        <v>0</v>
      </c>
      <c r="CC2731">
        <v>6.1031298670665299E-2</v>
      </c>
      <c r="CD2731">
        <v>2601</v>
      </c>
      <c r="CE2731">
        <v>0</v>
      </c>
      <c r="CF2731">
        <v>5.3248953651974108E-2</v>
      </c>
      <c r="CG2731">
        <v>0</v>
      </c>
      <c r="CH2731">
        <v>0</v>
      </c>
      <c r="CI2731">
        <v>0</v>
      </c>
    </row>
    <row r="2732" spans="77:87" x14ac:dyDescent="0.25">
      <c r="BY2732" t="s">
        <v>10315</v>
      </c>
      <c r="BZ2732" t="s">
        <v>10316</v>
      </c>
      <c r="CA2732" t="s">
        <v>10317</v>
      </c>
      <c r="CB2732">
        <v>0</v>
      </c>
      <c r="CC2732">
        <v>1.09109838104054E-3</v>
      </c>
      <c r="CD2732">
        <v>2602</v>
      </c>
      <c r="CE2732">
        <v>-0.48757598475878899</v>
      </c>
      <c r="CF2732">
        <v>9.5196806208053709E-4</v>
      </c>
      <c r="CG2732">
        <v>12971.5640817073</v>
      </c>
      <c r="CH2732">
        <v>11317.508059392481</v>
      </c>
      <c r="CI2732">
        <v>0</v>
      </c>
    </row>
    <row r="2733" spans="77:87" x14ac:dyDescent="0.25">
      <c r="BY2733" t="s">
        <v>8950</v>
      </c>
      <c r="BZ2733" t="s">
        <v>10318</v>
      </c>
      <c r="CA2733" t="s">
        <v>10319</v>
      </c>
      <c r="CB2733">
        <v>0</v>
      </c>
      <c r="CC2733">
        <v>6.4319122825744002E-3</v>
      </c>
      <c r="CD2733">
        <v>2603</v>
      </c>
      <c r="CE2733">
        <v>-20.884071999393498</v>
      </c>
      <c r="CF2733">
        <v>5.6117534197742108E-3</v>
      </c>
      <c r="CG2733">
        <v>16872.118495708401</v>
      </c>
      <c r="CH2733">
        <v>14720.687177846647</v>
      </c>
      <c r="CI2733">
        <v>0</v>
      </c>
    </row>
    <row r="2734" spans="77:87" x14ac:dyDescent="0.25">
      <c r="BY2734" t="s">
        <v>10320</v>
      </c>
      <c r="BZ2734" t="s">
        <v>10321</v>
      </c>
      <c r="CA2734" t="s">
        <v>10322</v>
      </c>
      <c r="CB2734">
        <v>0</v>
      </c>
      <c r="CC2734">
        <v>4.3876126237159304E-3</v>
      </c>
      <c r="CD2734">
        <v>2604</v>
      </c>
      <c r="CE2734">
        <v>-4.7515593248327104</v>
      </c>
      <c r="CF2734">
        <v>3.8281305876154193E-3</v>
      </c>
      <c r="CG2734">
        <v>9406.4511632410904</v>
      </c>
      <c r="CH2734">
        <v>8206.99694961157</v>
      </c>
      <c r="CI2734">
        <v>0</v>
      </c>
    </row>
    <row r="2735" spans="77:87" x14ac:dyDescent="0.25">
      <c r="BY2735" t="s">
        <v>8337</v>
      </c>
      <c r="BZ2735" t="s">
        <v>8338</v>
      </c>
      <c r="CA2735" t="s">
        <v>8339</v>
      </c>
      <c r="CB2735">
        <v>0</v>
      </c>
      <c r="CC2735">
        <v>1.3967431621049899E-5</v>
      </c>
      <c r="CD2735">
        <v>2605</v>
      </c>
      <c r="CE2735">
        <v>1.17580842354571</v>
      </c>
      <c r="CF2735">
        <v>1.2186388545323348E-5</v>
      </c>
      <c r="CG2735">
        <v>0</v>
      </c>
      <c r="CH2735">
        <v>0</v>
      </c>
      <c r="CI2735">
        <v>0</v>
      </c>
    </row>
    <row r="2736" spans="77:87" x14ac:dyDescent="0.25">
      <c r="BY2736" t="s">
        <v>9095</v>
      </c>
      <c r="BZ2736" t="s">
        <v>9096</v>
      </c>
      <c r="CA2736" t="s">
        <v>9097</v>
      </c>
      <c r="CB2736">
        <v>0</v>
      </c>
      <c r="CC2736">
        <v>2.7410152963783001E-2</v>
      </c>
      <c r="CD2736">
        <v>2606</v>
      </c>
      <c r="CE2736">
        <v>0</v>
      </c>
      <c r="CF2736">
        <v>2.3914974718759186E-2</v>
      </c>
      <c r="CG2736">
        <v>0</v>
      </c>
      <c r="CH2736">
        <v>0</v>
      </c>
      <c r="CI2736">
        <v>0</v>
      </c>
    </row>
    <row r="2737" spans="77:87" x14ac:dyDescent="0.25">
      <c r="BY2737" t="s">
        <v>8049</v>
      </c>
      <c r="BZ2737" t="s">
        <v>8050</v>
      </c>
      <c r="CA2737" t="s">
        <v>8051</v>
      </c>
      <c r="CB2737">
        <v>0</v>
      </c>
      <c r="CC2737">
        <v>2.59913981836098E-3</v>
      </c>
      <c r="CD2737">
        <v>2607</v>
      </c>
      <c r="CE2737">
        <v>-8.08569703342312</v>
      </c>
      <c r="CF2737">
        <v>2.267713103562499E-3</v>
      </c>
      <c r="CG2737">
        <v>4721.9758651800703</v>
      </c>
      <c r="CH2737">
        <v>4119.8578347075008</v>
      </c>
      <c r="CI2737">
        <v>0</v>
      </c>
    </row>
    <row r="2738" spans="77:87" x14ac:dyDescent="0.25">
      <c r="BY2738" t="s">
        <v>10323</v>
      </c>
      <c r="BZ2738" t="s">
        <v>10324</v>
      </c>
      <c r="CA2738" t="s">
        <v>10325</v>
      </c>
      <c r="CB2738">
        <v>0</v>
      </c>
      <c r="CC2738">
        <v>0.73847511821749801</v>
      </c>
      <c r="CD2738">
        <v>2608</v>
      </c>
      <c r="CE2738">
        <v>0.160137611197227</v>
      </c>
      <c r="CF2738">
        <v>0.64430920199311226</v>
      </c>
      <c r="CG2738">
        <v>1239656.02669817</v>
      </c>
      <c r="CH2738">
        <v>1081582.52810978</v>
      </c>
      <c r="CI2738">
        <v>0</v>
      </c>
    </row>
    <row r="2739" spans="77:87" x14ac:dyDescent="0.25">
      <c r="BY2739" t="s">
        <v>10326</v>
      </c>
      <c r="BZ2739" t="s">
        <v>10326</v>
      </c>
      <c r="CA2739" t="s">
        <v>10327</v>
      </c>
      <c r="CB2739">
        <v>0</v>
      </c>
      <c r="CC2739">
        <v>8.4292737231854203E-5</v>
      </c>
      <c r="CD2739">
        <v>2609</v>
      </c>
      <c r="CE2739">
        <v>10.402033869197</v>
      </c>
      <c r="CF2739">
        <v>7.354423313647158E-5</v>
      </c>
      <c r="CG2739">
        <v>54.038860352667299</v>
      </c>
      <c r="CH2739">
        <v>47.148149113657304</v>
      </c>
      <c r="CI2739">
        <v>0</v>
      </c>
    </row>
    <row r="2740" spans="77:87" x14ac:dyDescent="0.25">
      <c r="BY2740" t="s">
        <v>10328</v>
      </c>
      <c r="BZ2740" t="s">
        <v>10329</v>
      </c>
      <c r="CA2740" t="s">
        <v>10330</v>
      </c>
      <c r="CB2740">
        <v>0</v>
      </c>
      <c r="CC2740">
        <v>3.5356120338916599E-3</v>
      </c>
      <c r="CD2740">
        <v>2610</v>
      </c>
      <c r="CE2740">
        <v>-1.40979663616335</v>
      </c>
      <c r="CF2740">
        <v>3.0847720010020005E-3</v>
      </c>
      <c r="CG2740">
        <v>1281.8067485161</v>
      </c>
      <c r="CH2740">
        <v>1118.3584427858186</v>
      </c>
      <c r="CI2740">
        <v>0</v>
      </c>
    </row>
    <row r="2741" spans="77:87" x14ac:dyDescent="0.25">
      <c r="BY2741" t="s">
        <v>10331</v>
      </c>
      <c r="BZ2741" t="s">
        <v>10332</v>
      </c>
      <c r="CA2741" t="s">
        <v>10333</v>
      </c>
      <c r="CB2741">
        <v>0</v>
      </c>
      <c r="CC2741">
        <v>2.5973300245910199E-4</v>
      </c>
      <c r="CD2741">
        <v>2611</v>
      </c>
      <c r="CE2741">
        <v>8.26602766130652</v>
      </c>
      <c r="CF2741">
        <v>2.2661340838353217E-4</v>
      </c>
      <c r="CG2741">
        <v>8375.6823360733397</v>
      </c>
      <c r="CH2741">
        <v>7307.6655786712872</v>
      </c>
      <c r="CI2741">
        <v>0</v>
      </c>
    </row>
    <row r="2742" spans="77:87" x14ac:dyDescent="0.25">
      <c r="BY2742" t="s">
        <v>8937</v>
      </c>
      <c r="BZ2742" t="s">
        <v>3377</v>
      </c>
      <c r="CA2742" t="s">
        <v>3378</v>
      </c>
      <c r="CB2742">
        <v>0</v>
      </c>
      <c r="CC2742">
        <v>8.1075224253843708E-3</v>
      </c>
      <c r="CD2742">
        <v>2612</v>
      </c>
      <c r="CE2742">
        <v>20.4306968606856</v>
      </c>
      <c r="CF2742">
        <v>7.0736998108339114E-3</v>
      </c>
      <c r="CG2742">
        <v>1.3684711346541301</v>
      </c>
      <c r="CH2742">
        <v>1.193971906389844</v>
      </c>
      <c r="CI2742">
        <v>0</v>
      </c>
    </row>
    <row r="2743" spans="77:87" x14ac:dyDescent="0.25">
      <c r="BY2743" t="s">
        <v>5873</v>
      </c>
      <c r="BZ2743" t="s">
        <v>8497</v>
      </c>
      <c r="CA2743" t="s">
        <v>10334</v>
      </c>
      <c r="CB2743">
        <v>0</v>
      </c>
      <c r="CC2743">
        <v>1.63504536044772E-3</v>
      </c>
      <c r="CD2743">
        <v>2613</v>
      </c>
      <c r="CE2743">
        <v>-5.0723886022494096</v>
      </c>
      <c r="CF2743">
        <v>1.42655418635559E-3</v>
      </c>
      <c r="CG2743">
        <v>0</v>
      </c>
      <c r="CH2743">
        <v>0</v>
      </c>
      <c r="CI2743">
        <v>0</v>
      </c>
    </row>
    <row r="2744" spans="77:87" x14ac:dyDescent="0.25">
      <c r="BY2744" t="s">
        <v>10335</v>
      </c>
      <c r="BZ2744" t="s">
        <v>10336</v>
      </c>
      <c r="CA2744" t="s">
        <v>10337</v>
      </c>
      <c r="CB2744">
        <v>0</v>
      </c>
      <c r="CC2744">
        <v>1.86837706835346</v>
      </c>
      <c r="CD2744">
        <v>2614</v>
      </c>
      <c r="CE2744">
        <v>-1.3841054023935699</v>
      </c>
      <c r="CF2744">
        <v>1.6301328348594377</v>
      </c>
      <c r="CG2744">
        <v>52249.072870416203</v>
      </c>
      <c r="CH2744">
        <v>45586.584592417974</v>
      </c>
      <c r="CI2744">
        <v>0</v>
      </c>
    </row>
    <row r="2745" spans="77:87" x14ac:dyDescent="0.25">
      <c r="BY2745" t="s">
        <v>7343</v>
      </c>
      <c r="BZ2745" t="s">
        <v>10338</v>
      </c>
      <c r="CA2745" t="s">
        <v>10339</v>
      </c>
      <c r="CB2745">
        <v>0</v>
      </c>
      <c r="CC2745">
        <v>2.11177736198188E-2</v>
      </c>
      <c r="CD2745">
        <v>2615</v>
      </c>
      <c r="CE2745">
        <v>41.1413457304836</v>
      </c>
      <c r="CF2745">
        <v>1.8424961834461233E-2</v>
      </c>
      <c r="CG2745">
        <v>9588.0225090665808</v>
      </c>
      <c r="CH2745">
        <v>8365.4154068454682</v>
      </c>
      <c r="CI2745">
        <v>0</v>
      </c>
    </row>
    <row r="2746" spans="77:87" x14ac:dyDescent="0.25">
      <c r="BY2746" t="s">
        <v>5126</v>
      </c>
      <c r="BZ2746" t="s">
        <v>2454</v>
      </c>
      <c r="CA2746" t="s">
        <v>5127</v>
      </c>
      <c r="CB2746">
        <v>0</v>
      </c>
      <c r="CC2746">
        <v>1.4615478930405599E-2</v>
      </c>
      <c r="CD2746">
        <v>2616</v>
      </c>
      <c r="CE2746">
        <v>4.5377837417583304</v>
      </c>
      <c r="CF2746">
        <v>1.2751800750073866E-2</v>
      </c>
      <c r="CG2746">
        <v>318690.70606352598</v>
      </c>
      <c r="CH2746">
        <v>278053.17937054165</v>
      </c>
      <c r="CI2746">
        <v>0</v>
      </c>
    </row>
    <row r="2747" spans="77:87" x14ac:dyDescent="0.25">
      <c r="BY2747" t="s">
        <v>10340</v>
      </c>
      <c r="BZ2747" t="s">
        <v>10341</v>
      </c>
      <c r="CA2747" t="s">
        <v>10342</v>
      </c>
      <c r="CB2747">
        <v>0</v>
      </c>
      <c r="CC2747">
        <v>4.0786900350063002E-3</v>
      </c>
      <c r="CD2747">
        <v>2617</v>
      </c>
      <c r="CE2747">
        <v>0.55952131037442698</v>
      </c>
      <c r="CF2747">
        <v>3.5585999538825085E-3</v>
      </c>
      <c r="CG2747">
        <v>636.63309004891596</v>
      </c>
      <c r="CH2747">
        <v>555.45345820441878</v>
      </c>
      <c r="CI2747">
        <v>0</v>
      </c>
    </row>
    <row r="2748" spans="77:87" x14ac:dyDescent="0.25">
      <c r="BY2748" t="s">
        <v>10343</v>
      </c>
      <c r="BZ2748" t="s">
        <v>10344</v>
      </c>
      <c r="CA2748" t="s">
        <v>10345</v>
      </c>
      <c r="CB2748">
        <v>0</v>
      </c>
      <c r="CC2748">
        <v>6.2363800327196498E-4</v>
      </c>
      <c r="CD2748">
        <v>2618</v>
      </c>
      <c r="CE2748">
        <v>21.3410819557702</v>
      </c>
      <c r="CF2748">
        <v>5.4411542692274386E-4</v>
      </c>
      <c r="CG2748">
        <v>51712.648958837497</v>
      </c>
      <c r="CH2748">
        <v>45118.562239500316</v>
      </c>
      <c r="CI2748">
        <v>0</v>
      </c>
    </row>
    <row r="2749" spans="77:87" x14ac:dyDescent="0.25">
      <c r="BY2749" t="s">
        <v>6821</v>
      </c>
      <c r="BZ2749" t="s">
        <v>10346</v>
      </c>
      <c r="CA2749" t="s">
        <v>10347</v>
      </c>
      <c r="CB2749">
        <v>0</v>
      </c>
      <c r="CC2749">
        <v>9.7084969347205003</v>
      </c>
      <c r="CD2749">
        <v>2619</v>
      </c>
      <c r="CE2749">
        <v>2.1158976938737801</v>
      </c>
      <c r="CF2749">
        <v>8.4705276565865546</v>
      </c>
      <c r="CG2749">
        <v>846129.95983343699</v>
      </c>
      <c r="CH2749">
        <v>738236.54413523641</v>
      </c>
      <c r="CI2749">
        <v>0</v>
      </c>
    </row>
    <row r="2750" spans="77:87" x14ac:dyDescent="0.25">
      <c r="BY2750" t="s">
        <v>8063</v>
      </c>
      <c r="BZ2750" t="s">
        <v>8064</v>
      </c>
      <c r="CA2750" t="s">
        <v>8065</v>
      </c>
      <c r="CB2750">
        <v>0</v>
      </c>
      <c r="CC2750">
        <v>2.0855561124379501E-3</v>
      </c>
      <c r="CD2750">
        <v>2620</v>
      </c>
      <c r="CE2750">
        <v>14.0777440017026</v>
      </c>
      <c r="CF2750">
        <v>1.8196185103165382E-3</v>
      </c>
      <c r="CG2750">
        <v>106.61261759878001</v>
      </c>
      <c r="CH2750">
        <v>93.018016278289224</v>
      </c>
      <c r="CI2750">
        <v>0</v>
      </c>
    </row>
    <row r="2751" spans="77:87" x14ac:dyDescent="0.25">
      <c r="BY2751" t="s">
        <v>7498</v>
      </c>
      <c r="BZ2751" t="s">
        <v>7499</v>
      </c>
      <c r="CA2751" t="s">
        <v>7500</v>
      </c>
      <c r="CB2751">
        <v>0</v>
      </c>
      <c r="CC2751">
        <v>4.3449085675790599E-4</v>
      </c>
      <c r="CD2751">
        <v>2621</v>
      </c>
      <c r="CE2751">
        <v>-2.90065689863071</v>
      </c>
      <c r="CF2751">
        <v>3.7908718964927855E-4</v>
      </c>
      <c r="CG2751">
        <v>224.431437074071</v>
      </c>
      <c r="CH2751">
        <v>195.81328680700801</v>
      </c>
      <c r="CI2751">
        <v>0</v>
      </c>
    </row>
    <row r="2752" spans="77:87" x14ac:dyDescent="0.25">
      <c r="BY2752" t="s">
        <v>6821</v>
      </c>
      <c r="BZ2752" t="s">
        <v>8673</v>
      </c>
      <c r="CA2752" t="s">
        <v>8674</v>
      </c>
      <c r="CB2752">
        <v>0</v>
      </c>
      <c r="CC2752">
        <v>3.23265368540107E-7</v>
      </c>
      <c r="CD2752">
        <v>2622</v>
      </c>
      <c r="CE2752">
        <v>3.2086111741182499</v>
      </c>
      <c r="CF2752">
        <v>2.8204450833608393E-7</v>
      </c>
      <c r="CG2752">
        <v>1.8264170057147501E-4</v>
      </c>
      <c r="CH2752">
        <v>1.5935232676480402E-4</v>
      </c>
      <c r="CI2752">
        <v>0</v>
      </c>
    </row>
    <row r="2753" spans="77:87" x14ac:dyDescent="0.25">
      <c r="BY2753" t="s">
        <v>10348</v>
      </c>
      <c r="BZ2753" t="s">
        <v>10349</v>
      </c>
      <c r="CA2753" t="s">
        <v>10350</v>
      </c>
      <c r="CB2753">
        <v>0</v>
      </c>
      <c r="CC2753">
        <v>7.3718115808313306E-2</v>
      </c>
      <c r="CD2753">
        <v>2623</v>
      </c>
      <c r="CE2753">
        <v>-12.0860882311546</v>
      </c>
      <c r="CF2753">
        <v>6.431802398913207E-2</v>
      </c>
      <c r="CG2753">
        <v>70652.042702617502</v>
      </c>
      <c r="CH2753">
        <v>61642.918129435966</v>
      </c>
      <c r="CI2753">
        <v>0</v>
      </c>
    </row>
    <row r="2754" spans="77:87" x14ac:dyDescent="0.25">
      <c r="BY2754" t="s">
        <v>7810</v>
      </c>
      <c r="BZ2754" t="s">
        <v>7811</v>
      </c>
      <c r="CA2754" t="s">
        <v>7812</v>
      </c>
      <c r="CB2754">
        <v>0</v>
      </c>
      <c r="CC2754">
        <v>8.8054202141906096E-2</v>
      </c>
      <c r="CD2754">
        <v>2624</v>
      </c>
      <c r="CE2754">
        <v>-0.18101782329203001</v>
      </c>
      <c r="CF2754">
        <v>7.6826058609983122E-2</v>
      </c>
      <c r="CG2754">
        <v>27716.9615411673</v>
      </c>
      <c r="CH2754">
        <v>24182.660907206904</v>
      </c>
      <c r="CI2754">
        <v>0</v>
      </c>
    </row>
    <row r="2755" spans="77:87" x14ac:dyDescent="0.25">
      <c r="BY2755" t="s">
        <v>6297</v>
      </c>
      <c r="BZ2755" t="s">
        <v>6298</v>
      </c>
      <c r="CA2755" t="s">
        <v>6299</v>
      </c>
      <c r="CB2755">
        <v>0</v>
      </c>
      <c r="CC2755">
        <v>1.49898064143717E-2</v>
      </c>
      <c r="CD2755">
        <v>2625</v>
      </c>
      <c r="CE2755">
        <v>2.3550980128834502</v>
      </c>
      <c r="CF2755">
        <v>1.3078396239249513E-2</v>
      </c>
      <c r="CG2755">
        <v>67.0044346722417</v>
      </c>
      <c r="CH2755">
        <v>58.460431189445501</v>
      </c>
      <c r="CI2755">
        <v>0</v>
      </c>
    </row>
    <row r="2756" spans="77:87" x14ac:dyDescent="0.25">
      <c r="BY2756" t="s">
        <v>4284</v>
      </c>
      <c r="BZ2756" t="s">
        <v>10351</v>
      </c>
      <c r="CA2756" t="s">
        <v>10352</v>
      </c>
      <c r="CB2756">
        <v>0</v>
      </c>
      <c r="CC2756">
        <v>3.1767950629628801E-4</v>
      </c>
      <c r="CD2756">
        <v>2626</v>
      </c>
      <c r="CE2756">
        <v>0.42134327968386698</v>
      </c>
      <c r="CF2756">
        <v>2.771709217304233E-4</v>
      </c>
      <c r="CG2756">
        <v>51740.567289153099</v>
      </c>
      <c r="CH2756">
        <v>45142.920591844057</v>
      </c>
      <c r="CI2756">
        <v>0</v>
      </c>
    </row>
    <row r="2757" spans="77:87" x14ac:dyDescent="0.25">
      <c r="BY2757" t="s">
        <v>8518</v>
      </c>
      <c r="BZ2757" t="s">
        <v>8519</v>
      </c>
      <c r="CA2757" t="s">
        <v>8520</v>
      </c>
      <c r="CB2757">
        <v>0</v>
      </c>
      <c r="CC2757">
        <v>2.1101024914952402E-2</v>
      </c>
      <c r="CD2757">
        <v>2627</v>
      </c>
      <c r="CE2757">
        <v>-1.2009808390957899</v>
      </c>
      <c r="CF2757">
        <v>1.8410348823947171E-2</v>
      </c>
      <c r="CG2757">
        <v>19867.8869272095</v>
      </c>
      <c r="CH2757">
        <v>17334.453193573318</v>
      </c>
      <c r="CI2757">
        <v>0</v>
      </c>
    </row>
    <row r="2758" spans="77:87" x14ac:dyDescent="0.25">
      <c r="BY2758" t="s">
        <v>8144</v>
      </c>
      <c r="BZ2758" t="s">
        <v>8145</v>
      </c>
      <c r="CA2758" t="s">
        <v>8146</v>
      </c>
      <c r="CB2758">
        <v>0</v>
      </c>
      <c r="CC2758">
        <v>0.304478209866336</v>
      </c>
      <c r="CD2758">
        <v>2628</v>
      </c>
      <c r="CE2758">
        <v>3.03359358818282</v>
      </c>
      <c r="CF2758">
        <v>0.26565297541344018</v>
      </c>
      <c r="CG2758">
        <v>5522.2646970563001</v>
      </c>
      <c r="CH2758">
        <v>4818.0986364758655</v>
      </c>
      <c r="CI2758">
        <v>0</v>
      </c>
    </row>
    <row r="2759" spans="77:87" x14ac:dyDescent="0.25">
      <c r="BY2759" t="s">
        <v>10353</v>
      </c>
      <c r="BZ2759" t="s">
        <v>10354</v>
      </c>
      <c r="CA2759" t="s">
        <v>10355</v>
      </c>
      <c r="CB2759">
        <v>0</v>
      </c>
      <c r="CC2759">
        <v>0.15079510402633001</v>
      </c>
      <c r="CD2759">
        <v>2629</v>
      </c>
      <c r="CE2759">
        <v>0.33348570927653198</v>
      </c>
      <c r="CF2759">
        <v>0.13156661713151663</v>
      </c>
      <c r="CG2759">
        <v>240696.12914474701</v>
      </c>
      <c r="CH2759">
        <v>210004.00293298386</v>
      </c>
      <c r="CI2759">
        <v>0</v>
      </c>
    </row>
    <row r="2760" spans="77:87" x14ac:dyDescent="0.25">
      <c r="BY2760" t="s">
        <v>10356</v>
      </c>
      <c r="BZ2760" t="s">
        <v>10357</v>
      </c>
      <c r="CA2760" t="s">
        <v>10358</v>
      </c>
      <c r="CB2760">
        <v>0</v>
      </c>
      <c r="CC2760">
        <v>5.6349050259519702E-2</v>
      </c>
      <c r="CD2760">
        <v>2630</v>
      </c>
      <c r="CE2760">
        <v>0.62996991406703096</v>
      </c>
      <c r="CF2760">
        <v>4.9163757464727328E-2</v>
      </c>
      <c r="CG2760">
        <v>29408.323192503402</v>
      </c>
      <c r="CH2760">
        <v>25658.350268934537</v>
      </c>
      <c r="CI2760">
        <v>0</v>
      </c>
    </row>
    <row r="2761" spans="77:87" x14ac:dyDescent="0.25">
      <c r="BY2761" t="s">
        <v>10359</v>
      </c>
      <c r="BZ2761" t="s">
        <v>10360</v>
      </c>
      <c r="CA2761" t="s">
        <v>10361</v>
      </c>
      <c r="CB2761">
        <v>0</v>
      </c>
      <c r="CC2761">
        <v>0.52053707923515902</v>
      </c>
      <c r="CD2761">
        <v>2631</v>
      </c>
      <c r="CE2761">
        <v>0.73335349559636898</v>
      </c>
      <c r="CF2761">
        <v>0.45416131411356719</v>
      </c>
      <c r="CG2761">
        <v>20541.517965983101</v>
      </c>
      <c r="CH2761">
        <v>17922.186844068739</v>
      </c>
      <c r="CI2761">
        <v>0</v>
      </c>
    </row>
    <row r="2762" spans="77:87" x14ac:dyDescent="0.25">
      <c r="BY2762" t="s">
        <v>8655</v>
      </c>
      <c r="BZ2762" t="s">
        <v>8656</v>
      </c>
      <c r="CA2762" t="s">
        <v>8657</v>
      </c>
      <c r="CB2762">
        <v>0</v>
      </c>
      <c r="CC2762">
        <v>0.42779993509789599</v>
      </c>
      <c r="CD2762">
        <v>2632</v>
      </c>
      <c r="CE2762">
        <v>11.2918883932005</v>
      </c>
      <c r="CF2762">
        <v>0.37324945417382305</v>
      </c>
      <c r="CG2762">
        <v>194.89103250681899</v>
      </c>
      <c r="CH2762">
        <v>170.03969738774455</v>
      </c>
      <c r="CI2762">
        <v>0</v>
      </c>
    </row>
    <row r="2763" spans="77:87" x14ac:dyDescent="0.25">
      <c r="BY2763" t="s">
        <v>5867</v>
      </c>
      <c r="BZ2763" t="s">
        <v>774</v>
      </c>
      <c r="CA2763" t="s">
        <v>775</v>
      </c>
      <c r="CB2763">
        <v>0</v>
      </c>
      <c r="CC2763">
        <v>3.7687137619818402E-4</v>
      </c>
      <c r="CD2763">
        <v>2633</v>
      </c>
      <c r="CE2763">
        <v>0</v>
      </c>
      <c r="CF2763">
        <v>3.2881499953364896E-4</v>
      </c>
      <c r="CG2763">
        <v>0</v>
      </c>
      <c r="CH2763">
        <v>0</v>
      </c>
      <c r="CI2763">
        <v>0</v>
      </c>
    </row>
    <row r="2764" spans="77:87" x14ac:dyDescent="0.25">
      <c r="BY2764" t="s">
        <v>5943</v>
      </c>
      <c r="BZ2764" t="s">
        <v>2910</v>
      </c>
      <c r="CA2764" t="s">
        <v>2911</v>
      </c>
      <c r="CB2764">
        <v>0</v>
      </c>
      <c r="CC2764">
        <v>8.6556091734517407E-3</v>
      </c>
      <c r="CD2764">
        <v>2634</v>
      </c>
      <c r="CE2764">
        <v>28.0325214325755</v>
      </c>
      <c r="CF2764">
        <v>7.5518978253082195E-3</v>
      </c>
      <c r="CG2764">
        <v>2850167.4493122501</v>
      </c>
      <c r="CH2764">
        <v>2486731.1971806493</v>
      </c>
      <c r="CI2764">
        <v>0</v>
      </c>
    </row>
    <row r="2765" spans="77:87" x14ac:dyDescent="0.25">
      <c r="BY2765" t="s">
        <v>7665</v>
      </c>
      <c r="BZ2765" t="s">
        <v>802</v>
      </c>
      <c r="CA2765" t="s">
        <v>7666</v>
      </c>
      <c r="CB2765">
        <v>0</v>
      </c>
      <c r="CC2765">
        <v>9.9332202429430706E-4</v>
      </c>
      <c r="CD2765">
        <v>2635</v>
      </c>
      <c r="CE2765">
        <v>0</v>
      </c>
      <c r="CF2765">
        <v>8.6665955968844325E-4</v>
      </c>
      <c r="CG2765">
        <v>0</v>
      </c>
      <c r="CH2765">
        <v>0</v>
      </c>
      <c r="CI2765">
        <v>0</v>
      </c>
    </row>
    <row r="2766" spans="77:87" x14ac:dyDescent="0.25">
      <c r="BY2766" t="s">
        <v>8639</v>
      </c>
      <c r="BZ2766" t="s">
        <v>8640</v>
      </c>
      <c r="CA2766" t="s">
        <v>8641</v>
      </c>
      <c r="CB2766">
        <v>0</v>
      </c>
      <c r="CC2766">
        <v>6.9539856871208197E-5</v>
      </c>
      <c r="CD2766">
        <v>2636</v>
      </c>
      <c r="CE2766">
        <v>-48.279964036902904</v>
      </c>
      <c r="CF2766">
        <v>6.0672551562132987E-5</v>
      </c>
      <c r="CG2766">
        <v>1549.5908140525401</v>
      </c>
      <c r="CH2766">
        <v>1351.996290989445</v>
      </c>
      <c r="CI2766">
        <v>0</v>
      </c>
    </row>
    <row r="2767" spans="77:87" x14ac:dyDescent="0.25">
      <c r="BY2767" t="s">
        <v>7320</v>
      </c>
      <c r="BZ2767" t="s">
        <v>7321</v>
      </c>
      <c r="CA2767" t="s">
        <v>7322</v>
      </c>
      <c r="CB2767">
        <v>0</v>
      </c>
      <c r="CC2767">
        <v>3.1556841718547998E-6</v>
      </c>
      <c r="CD2767">
        <v>2637</v>
      </c>
      <c r="CE2767">
        <v>-2.1145626132588098</v>
      </c>
      <c r="CF2767">
        <v>2.7532902603649084E-6</v>
      </c>
      <c r="CG2767">
        <v>0</v>
      </c>
      <c r="CH2767">
        <v>0</v>
      </c>
      <c r="CI2767">
        <v>0</v>
      </c>
    </row>
    <row r="2768" spans="77:87" x14ac:dyDescent="0.25">
      <c r="BY2768" t="s">
        <v>10362</v>
      </c>
      <c r="BZ2768" t="s">
        <v>10363</v>
      </c>
      <c r="CA2768" t="s">
        <v>10364</v>
      </c>
      <c r="CB2768">
        <v>0</v>
      </c>
      <c r="CC2768">
        <v>2.64663813513949E-2</v>
      </c>
      <c r="CD2768">
        <v>2638</v>
      </c>
      <c r="CE2768">
        <v>0.446197759212342</v>
      </c>
      <c r="CF2768">
        <v>2.3091547199753142E-2</v>
      </c>
      <c r="CG2768">
        <v>781700.39343894098</v>
      </c>
      <c r="CH2768">
        <v>682022.64946996816</v>
      </c>
      <c r="CI2768">
        <v>0</v>
      </c>
    </row>
    <row r="2769" spans="77:87" x14ac:dyDescent="0.25">
      <c r="BY2769" t="s">
        <v>6915</v>
      </c>
      <c r="BZ2769" t="s">
        <v>6916</v>
      </c>
      <c r="CA2769" t="s">
        <v>6917</v>
      </c>
      <c r="CB2769">
        <v>0</v>
      </c>
      <c r="CC2769">
        <v>5.5120660181632805E-4</v>
      </c>
      <c r="CD2769">
        <v>2639</v>
      </c>
      <c r="CE2769">
        <v>5.4422722294081897E-2</v>
      </c>
      <c r="CF2769">
        <v>4.8092004319232105E-4</v>
      </c>
      <c r="CG2769">
        <v>0</v>
      </c>
      <c r="CH2769">
        <v>0</v>
      </c>
      <c r="CI2769">
        <v>0</v>
      </c>
    </row>
    <row r="2770" spans="77:87" x14ac:dyDescent="0.25">
      <c r="BY2770" t="s">
        <v>10365</v>
      </c>
      <c r="BZ2770" t="s">
        <v>10366</v>
      </c>
      <c r="CA2770" t="s">
        <v>10367</v>
      </c>
      <c r="CB2770">
        <v>0</v>
      </c>
      <c r="CC2770">
        <v>8.6061980929811395E-4</v>
      </c>
      <c r="CD2770">
        <v>2640</v>
      </c>
      <c r="CE2770">
        <v>10.4190787151064</v>
      </c>
      <c r="CF2770">
        <v>7.508787349352746E-4</v>
      </c>
      <c r="CG2770">
        <v>3796.0785072599301</v>
      </c>
      <c r="CH2770">
        <v>3312.0253524851892</v>
      </c>
      <c r="CI2770">
        <v>0</v>
      </c>
    </row>
    <row r="2771" spans="77:87" x14ac:dyDescent="0.25">
      <c r="BY2771" t="s">
        <v>6673</v>
      </c>
      <c r="BZ2771" t="s">
        <v>2392</v>
      </c>
      <c r="CA2771" t="s">
        <v>6674</v>
      </c>
      <c r="CB2771">
        <v>0</v>
      </c>
      <c r="CC2771">
        <v>2.6780536082168299E-3</v>
      </c>
      <c r="CD2771">
        <v>2641</v>
      </c>
      <c r="CE2771">
        <v>13.014072353358699</v>
      </c>
      <c r="CF2771">
        <v>2.3365642804186702E-3</v>
      </c>
      <c r="CG2771">
        <v>11378.2195846948</v>
      </c>
      <c r="CH2771">
        <v>9927.3372925720323</v>
      </c>
      <c r="CI2771">
        <v>0</v>
      </c>
    </row>
    <row r="2772" spans="77:87" x14ac:dyDescent="0.25">
      <c r="BY2772" t="s">
        <v>5606</v>
      </c>
      <c r="BZ2772" t="s">
        <v>5607</v>
      </c>
      <c r="CA2772" t="s">
        <v>5608</v>
      </c>
      <c r="CB2772">
        <v>0</v>
      </c>
      <c r="CC2772">
        <v>1.3947786751776199E-3</v>
      </c>
      <c r="CD2772">
        <v>2642</v>
      </c>
      <c r="CE2772">
        <v>-18.951688745697101</v>
      </c>
      <c r="CF2772">
        <v>1.2169248671910216E-3</v>
      </c>
      <c r="CG2772">
        <v>1.6909516976573999</v>
      </c>
      <c r="CH2772">
        <v>1.4753316828823149</v>
      </c>
      <c r="CI2772">
        <v>0</v>
      </c>
    </row>
    <row r="2773" spans="77:87" x14ac:dyDescent="0.25">
      <c r="BY2773" t="s">
        <v>6884</v>
      </c>
      <c r="BZ2773" t="s">
        <v>3044</v>
      </c>
      <c r="CA2773" t="s">
        <v>3045</v>
      </c>
      <c r="CB2773">
        <v>0</v>
      </c>
      <c r="CC2773">
        <v>2.09847433672973E-2</v>
      </c>
      <c r="CD2773">
        <v>2643</v>
      </c>
      <c r="CE2773">
        <v>9.0482146974145596</v>
      </c>
      <c r="CF2773">
        <v>1.8308894801559762E-2</v>
      </c>
      <c r="CG2773">
        <v>333.36363313288598</v>
      </c>
      <c r="CH2773">
        <v>290.85510281757928</v>
      </c>
      <c r="CI2773">
        <v>0</v>
      </c>
    </row>
    <row r="2774" spans="77:87" x14ac:dyDescent="0.25">
      <c r="BY2774" t="s">
        <v>4437</v>
      </c>
      <c r="BZ2774" t="s">
        <v>4438</v>
      </c>
      <c r="CA2774" t="s">
        <v>4439</v>
      </c>
      <c r="CB2774">
        <v>0</v>
      </c>
      <c r="CC2774">
        <v>1.8812589773467201E-6</v>
      </c>
      <c r="CD2774">
        <v>2644</v>
      </c>
      <c r="CE2774">
        <v>-2.6422982198774299</v>
      </c>
      <c r="CF2774">
        <v>1.6413721201093311E-6</v>
      </c>
      <c r="CG2774">
        <v>0</v>
      </c>
      <c r="CH2774">
        <v>0</v>
      </c>
      <c r="CI2774">
        <v>0</v>
      </c>
    </row>
    <row r="2775" spans="77:87" x14ac:dyDescent="0.25">
      <c r="BY2775" t="s">
        <v>7317</v>
      </c>
      <c r="BZ2775" t="s">
        <v>7318</v>
      </c>
      <c r="CA2775" t="s">
        <v>7319</v>
      </c>
      <c r="CB2775">
        <v>0</v>
      </c>
      <c r="CC2775">
        <v>6.3957708979383093E-5</v>
      </c>
      <c r="CD2775">
        <v>2645</v>
      </c>
      <c r="CE2775">
        <v>5.09029628006774</v>
      </c>
      <c r="CF2775">
        <v>5.5802205676586065E-5</v>
      </c>
      <c r="CG2775">
        <v>3.8691240549583101</v>
      </c>
      <c r="CH2775">
        <v>3.3757565702143579</v>
      </c>
      <c r="CI2775">
        <v>0</v>
      </c>
    </row>
    <row r="2776" spans="77:87" x14ac:dyDescent="0.25">
      <c r="BY2776" t="s">
        <v>10368</v>
      </c>
      <c r="BZ2776" t="s">
        <v>10369</v>
      </c>
      <c r="CA2776" t="s">
        <v>10370</v>
      </c>
      <c r="CB2776">
        <v>0</v>
      </c>
      <c r="CC2776">
        <v>0.66836046146471395</v>
      </c>
      <c r="CD2776">
        <v>2646</v>
      </c>
      <c r="CE2776">
        <v>4.0526699588834703</v>
      </c>
      <c r="CF2776">
        <v>0.5831351455815027</v>
      </c>
      <c r="CG2776">
        <v>1224299.3180907301</v>
      </c>
      <c r="CH2776">
        <v>1068184.0148437093</v>
      </c>
      <c r="CI2776">
        <v>0</v>
      </c>
    </row>
    <row r="2777" spans="77:87" x14ac:dyDescent="0.25">
      <c r="BY2777" t="s">
        <v>7641</v>
      </c>
      <c r="BZ2777" t="s">
        <v>7642</v>
      </c>
      <c r="CA2777" t="s">
        <v>3486</v>
      </c>
      <c r="CB2777">
        <v>0</v>
      </c>
      <c r="CC2777">
        <v>0.68695395012603799</v>
      </c>
      <c r="CD2777">
        <v>2647</v>
      </c>
      <c r="CE2777">
        <v>9.6281506624087303</v>
      </c>
      <c r="CF2777">
        <v>0.59935770412966671</v>
      </c>
      <c r="CG2777">
        <v>34180.8313107391</v>
      </c>
      <c r="CH2777">
        <v>29822.296786981529</v>
      </c>
      <c r="CI2777">
        <v>0</v>
      </c>
    </row>
    <row r="2778" spans="77:87" x14ac:dyDescent="0.25">
      <c r="BY2778" t="s">
        <v>7284</v>
      </c>
      <c r="BZ2778" t="s">
        <v>7285</v>
      </c>
      <c r="CA2778" t="s">
        <v>7286</v>
      </c>
      <c r="CB2778">
        <v>0</v>
      </c>
      <c r="CC2778">
        <v>2.99361197522598</v>
      </c>
      <c r="CD2778">
        <v>2648</v>
      </c>
      <c r="CE2778">
        <v>7.76238954364901</v>
      </c>
      <c r="CF2778">
        <v>2.6118845378170157</v>
      </c>
      <c r="CG2778">
        <v>318917.34601656097</v>
      </c>
      <c r="CH2778">
        <v>278250.91955660534</v>
      </c>
      <c r="CI2778">
        <v>0</v>
      </c>
    </row>
    <row r="2779" spans="77:87" x14ac:dyDescent="0.25">
      <c r="BY2779" t="s">
        <v>10371</v>
      </c>
      <c r="BZ2779" t="s">
        <v>10372</v>
      </c>
      <c r="CA2779" t="s">
        <v>10373</v>
      </c>
      <c r="CB2779">
        <v>0</v>
      </c>
      <c r="CC2779">
        <v>4.4497016771577903E-3</v>
      </c>
      <c r="CD2779">
        <v>2649</v>
      </c>
      <c r="CE2779">
        <v>4.3581845683829501</v>
      </c>
      <c r="CF2779">
        <v>3.8823024174966937E-3</v>
      </c>
      <c r="CG2779">
        <v>2057.37561705086</v>
      </c>
      <c r="CH2779">
        <v>1795.0314226182375</v>
      </c>
      <c r="CI2779">
        <v>0</v>
      </c>
    </row>
    <row r="2780" spans="77:87" x14ac:dyDescent="0.25">
      <c r="BY2780" t="s">
        <v>6831</v>
      </c>
      <c r="BZ2780" t="s">
        <v>10374</v>
      </c>
      <c r="CA2780" t="s">
        <v>10375</v>
      </c>
      <c r="CB2780">
        <v>0</v>
      </c>
      <c r="CC2780">
        <v>8.8072636531654203E-2</v>
      </c>
      <c r="CD2780">
        <v>2650</v>
      </c>
      <c r="CE2780">
        <v>-17.721122390045799</v>
      </c>
      <c r="CF2780">
        <v>7.6842142356956883E-2</v>
      </c>
      <c r="CG2780">
        <v>419.40189516373698</v>
      </c>
      <c r="CH2780">
        <v>365.92228190382838</v>
      </c>
      <c r="CI2780">
        <v>0</v>
      </c>
    </row>
    <row r="2781" spans="77:87" x14ac:dyDescent="0.25">
      <c r="BY2781" t="s">
        <v>10376</v>
      </c>
      <c r="BZ2781" t="s">
        <v>10377</v>
      </c>
      <c r="CA2781" t="s">
        <v>10378</v>
      </c>
      <c r="CB2781">
        <v>0</v>
      </c>
      <c r="CC2781">
        <v>8.5905968406069205E-2</v>
      </c>
      <c r="CD2781">
        <v>2651</v>
      </c>
      <c r="CE2781">
        <v>30.563061644493899</v>
      </c>
      <c r="CF2781">
        <v>7.4951754750737731E-2</v>
      </c>
      <c r="CG2781">
        <v>31212.0705636565</v>
      </c>
      <c r="CH2781">
        <v>27232.094597802417</v>
      </c>
      <c r="CI2781">
        <v>0</v>
      </c>
    </row>
    <row r="2782" spans="77:87" x14ac:dyDescent="0.25">
      <c r="BY2782" t="s">
        <v>7815</v>
      </c>
      <c r="BZ2782" t="s">
        <v>7815</v>
      </c>
      <c r="CA2782" t="s">
        <v>7816</v>
      </c>
      <c r="CB2782">
        <v>0</v>
      </c>
      <c r="CC2782">
        <v>9.5155710462966096E-4</v>
      </c>
      <c r="CD2782">
        <v>2652</v>
      </c>
      <c r="CE2782">
        <v>10.263477383759801</v>
      </c>
      <c r="CF2782">
        <v>8.3022025198991472E-4</v>
      </c>
      <c r="CG2782">
        <v>1043.38286955169</v>
      </c>
      <c r="CH2782">
        <v>910.33694632367622</v>
      </c>
      <c r="CI2782">
        <v>0</v>
      </c>
    </row>
    <row r="2783" spans="77:87" x14ac:dyDescent="0.25">
      <c r="BY2783" t="s">
        <v>6857</v>
      </c>
      <c r="BZ2783" t="s">
        <v>6858</v>
      </c>
      <c r="CA2783" t="s">
        <v>6859</v>
      </c>
      <c r="CB2783">
        <v>0</v>
      </c>
      <c r="CC2783">
        <v>3.6837495796254199E-2</v>
      </c>
      <c r="CD2783">
        <v>2653</v>
      </c>
      <c r="CE2783">
        <v>3.0084961342976002</v>
      </c>
      <c r="CF2783">
        <v>3.2140199357290657E-2</v>
      </c>
      <c r="CG2783">
        <v>157999.662816642</v>
      </c>
      <c r="CH2783">
        <v>137852.49381224078</v>
      </c>
      <c r="CI2783">
        <v>0</v>
      </c>
    </row>
    <row r="2784" spans="77:87" x14ac:dyDescent="0.25">
      <c r="BY2784" t="s">
        <v>5240</v>
      </c>
      <c r="BZ2784" t="s">
        <v>7352</v>
      </c>
      <c r="CA2784" t="s">
        <v>7353</v>
      </c>
      <c r="CB2784">
        <v>0</v>
      </c>
      <c r="CC2784">
        <v>3.08776859232493E-5</v>
      </c>
      <c r="CD2784">
        <v>2654</v>
      </c>
      <c r="CE2784">
        <v>702.81016991917602</v>
      </c>
      <c r="CF2784">
        <v>2.6940348680432102E-5</v>
      </c>
      <c r="CG2784">
        <v>0</v>
      </c>
      <c r="CH2784">
        <v>0</v>
      </c>
      <c r="CI2784">
        <v>0</v>
      </c>
    </row>
    <row r="2785" spans="77:87" x14ac:dyDescent="0.25">
      <c r="BY2785" t="s">
        <v>7013</v>
      </c>
      <c r="BZ2785" t="s">
        <v>7013</v>
      </c>
      <c r="CA2785" t="s">
        <v>7014</v>
      </c>
      <c r="CB2785">
        <v>0</v>
      </c>
      <c r="CC2785">
        <v>5.7012222921818203E-4</v>
      </c>
      <c r="CD2785">
        <v>2655</v>
      </c>
      <c r="CE2785">
        <v>0</v>
      </c>
      <c r="CF2785">
        <v>4.9742366328165506E-4</v>
      </c>
      <c r="CG2785">
        <v>0</v>
      </c>
      <c r="CH2785">
        <v>0</v>
      </c>
      <c r="CI2785">
        <v>0</v>
      </c>
    </row>
    <row r="2786" spans="77:87" x14ac:dyDescent="0.25">
      <c r="BY2786" t="s">
        <v>9283</v>
      </c>
      <c r="BZ2786" t="s">
        <v>9284</v>
      </c>
      <c r="CA2786" t="s">
        <v>9285</v>
      </c>
      <c r="CB2786">
        <v>0</v>
      </c>
      <c r="CC2786">
        <v>0.53795840153605501</v>
      </c>
      <c r="CD2786">
        <v>2656</v>
      </c>
      <c r="CE2786">
        <v>0</v>
      </c>
      <c r="CF2786">
        <v>0.46936117392258669</v>
      </c>
      <c r="CG2786">
        <v>0</v>
      </c>
      <c r="CH2786">
        <v>0</v>
      </c>
      <c r="CI2786">
        <v>0</v>
      </c>
    </row>
    <row r="2787" spans="77:87" x14ac:dyDescent="0.25">
      <c r="BY2787" t="s">
        <v>10379</v>
      </c>
      <c r="BZ2787" t="s">
        <v>10380</v>
      </c>
      <c r="CA2787" t="s">
        <v>10381</v>
      </c>
      <c r="CB2787">
        <v>0</v>
      </c>
      <c r="CC2787">
        <v>1.04148387667454E-4</v>
      </c>
      <c r="CD2787">
        <v>2657</v>
      </c>
      <c r="CE2787">
        <v>1.03633864321129</v>
      </c>
      <c r="CF2787">
        <v>9.0868010162426318E-5</v>
      </c>
      <c r="CG2787">
        <v>0</v>
      </c>
      <c r="CH2787">
        <v>0</v>
      </c>
      <c r="CI2787">
        <v>0</v>
      </c>
    </row>
    <row r="2788" spans="77:87" x14ac:dyDescent="0.25">
      <c r="BY2788" t="s">
        <v>9365</v>
      </c>
      <c r="BZ2788" t="s">
        <v>9366</v>
      </c>
      <c r="CA2788" t="s">
        <v>9367</v>
      </c>
      <c r="CB2788">
        <v>0</v>
      </c>
      <c r="CC2788">
        <v>1.1703467201913</v>
      </c>
      <c r="CD2788">
        <v>2658</v>
      </c>
      <c r="CE2788">
        <v>0</v>
      </c>
      <c r="CF2788">
        <v>1.0211111285128271</v>
      </c>
      <c r="CG2788">
        <v>0</v>
      </c>
      <c r="CH2788">
        <v>0</v>
      </c>
      <c r="CI2788">
        <v>0</v>
      </c>
    </row>
    <row r="2789" spans="77:87" x14ac:dyDescent="0.25">
      <c r="BY2789" t="s">
        <v>9059</v>
      </c>
      <c r="BZ2789" t="s">
        <v>9060</v>
      </c>
      <c r="CA2789" t="s">
        <v>9061</v>
      </c>
      <c r="CB2789">
        <v>0</v>
      </c>
      <c r="CC2789">
        <v>1.1570068955182001E-2</v>
      </c>
      <c r="CD2789">
        <v>2659</v>
      </c>
      <c r="CE2789">
        <v>52.227486577900997</v>
      </c>
      <c r="CF2789">
        <v>1.0094723182430928E-2</v>
      </c>
      <c r="CG2789">
        <v>38.488224116375903</v>
      </c>
      <c r="CH2789">
        <v>33.580436706400363</v>
      </c>
      <c r="CI2789">
        <v>0</v>
      </c>
    </row>
    <row r="2790" spans="77:87" x14ac:dyDescent="0.25">
      <c r="BY2790" t="s">
        <v>7436</v>
      </c>
      <c r="BZ2790" t="s">
        <v>7437</v>
      </c>
      <c r="CA2790" t="s">
        <v>7438</v>
      </c>
      <c r="CB2790">
        <v>0</v>
      </c>
      <c r="CC2790">
        <v>0.40569267891896099</v>
      </c>
      <c r="CD2790">
        <v>2660</v>
      </c>
      <c r="CE2790">
        <v>-0.64338886936731099</v>
      </c>
      <c r="CF2790">
        <v>0.35396118265928878</v>
      </c>
      <c r="CG2790">
        <v>68639.554095904794</v>
      </c>
      <c r="CH2790">
        <v>59887.049994919616</v>
      </c>
      <c r="CI2790">
        <v>0</v>
      </c>
    </row>
    <row r="2791" spans="77:87" x14ac:dyDescent="0.25">
      <c r="BY2791" t="s">
        <v>4461</v>
      </c>
      <c r="BZ2791" t="s">
        <v>3343</v>
      </c>
      <c r="CA2791" t="s">
        <v>3344</v>
      </c>
      <c r="CB2791">
        <v>0</v>
      </c>
      <c r="CC2791">
        <v>3.8614115387375201E-7</v>
      </c>
      <c r="CD2791">
        <v>2661</v>
      </c>
      <c r="CE2791">
        <v>-9.2731134724314401</v>
      </c>
      <c r="CF2791">
        <v>3.3690275077869457E-7</v>
      </c>
      <c r="CG2791">
        <v>540.48794617509895</v>
      </c>
      <c r="CH2791">
        <v>471.56816620652762</v>
      </c>
      <c r="CI2791">
        <v>0</v>
      </c>
    </row>
    <row r="2792" spans="77:87" x14ac:dyDescent="0.25">
      <c r="BY2792" t="s">
        <v>3691</v>
      </c>
      <c r="BZ2792" t="s">
        <v>10382</v>
      </c>
      <c r="CA2792" t="s">
        <v>10383</v>
      </c>
      <c r="CB2792">
        <v>0</v>
      </c>
      <c r="CC2792">
        <v>4.0273196677441503E-2</v>
      </c>
      <c r="CD2792">
        <v>2662</v>
      </c>
      <c r="CE2792">
        <v>-1.0981779921777099</v>
      </c>
      <c r="CF2792">
        <v>3.5137800276314246E-2</v>
      </c>
      <c r="CG2792">
        <v>10975.8413232558</v>
      </c>
      <c r="CH2792">
        <v>9576.2678927621637</v>
      </c>
      <c r="CI2792">
        <v>0</v>
      </c>
    </row>
    <row r="2793" spans="77:87" x14ac:dyDescent="0.25">
      <c r="BY2793" t="s">
        <v>9872</v>
      </c>
      <c r="BZ2793" t="s">
        <v>10384</v>
      </c>
      <c r="CA2793" t="s">
        <v>10385</v>
      </c>
      <c r="CB2793">
        <v>0</v>
      </c>
      <c r="CC2793">
        <v>0.217815967272116</v>
      </c>
      <c r="CD2793">
        <v>2664</v>
      </c>
      <c r="CE2793">
        <v>8.1578844430969504</v>
      </c>
      <c r="CF2793">
        <v>0.19004138202137949</v>
      </c>
      <c r="CG2793">
        <v>26218.272642468401</v>
      </c>
      <c r="CH2793">
        <v>22875.075824736698</v>
      </c>
      <c r="CI2793">
        <v>0</v>
      </c>
    </row>
    <row r="2794" spans="77:87" x14ac:dyDescent="0.25">
      <c r="BY2794" t="s">
        <v>10386</v>
      </c>
      <c r="BZ2794" t="s">
        <v>10387</v>
      </c>
      <c r="CA2794" t="s">
        <v>10388</v>
      </c>
      <c r="CB2794">
        <v>0</v>
      </c>
      <c r="CC2794">
        <v>0.11098467600535</v>
      </c>
      <c r="CD2794">
        <v>2665</v>
      </c>
      <c r="CE2794">
        <v>0.31636632766491801</v>
      </c>
      <c r="CF2794">
        <v>9.6832576029203851E-2</v>
      </c>
      <c r="CG2794">
        <v>885496.43381121301</v>
      </c>
      <c r="CH2794">
        <v>772583.2415502104</v>
      </c>
      <c r="CI2794">
        <v>0</v>
      </c>
    </row>
    <row r="2795" spans="77:87" x14ac:dyDescent="0.25">
      <c r="BY2795" t="s">
        <v>6026</v>
      </c>
      <c r="BZ2795" t="s">
        <v>6027</v>
      </c>
      <c r="CA2795" t="s">
        <v>6028</v>
      </c>
      <c r="CB2795">
        <v>0</v>
      </c>
      <c r="CC2795">
        <v>3.0005260130016201E-3</v>
      </c>
      <c r="CD2795">
        <v>2666</v>
      </c>
      <c r="CE2795">
        <v>3.36453073069908E-2</v>
      </c>
      <c r="CF2795">
        <v>2.6179169389797326E-3</v>
      </c>
      <c r="CG2795">
        <v>44.598631049060103</v>
      </c>
      <c r="CH2795">
        <v>38.911681209470274</v>
      </c>
      <c r="CI2795">
        <v>0</v>
      </c>
    </row>
    <row r="2796" spans="77:87" x14ac:dyDescent="0.25">
      <c r="BY2796" t="s">
        <v>3971</v>
      </c>
      <c r="BZ2796" t="s">
        <v>8734</v>
      </c>
      <c r="CA2796" t="s">
        <v>8735</v>
      </c>
      <c r="CB2796">
        <v>0</v>
      </c>
      <c r="CC2796">
        <v>2.8497559513760399E-4</v>
      </c>
      <c r="CD2796">
        <v>2667</v>
      </c>
      <c r="CE2796">
        <v>-8.9956271654177797</v>
      </c>
      <c r="CF2796">
        <v>2.4863721709922766E-4</v>
      </c>
      <c r="CG2796">
        <v>558.096696613218</v>
      </c>
      <c r="CH2796">
        <v>486.93155444128035</v>
      </c>
      <c r="CI2796">
        <v>0</v>
      </c>
    </row>
    <row r="2797" spans="77:87" x14ac:dyDescent="0.25">
      <c r="BY2797" t="s">
        <v>8973</v>
      </c>
      <c r="BZ2797" t="s">
        <v>8974</v>
      </c>
      <c r="CA2797" t="s">
        <v>8975</v>
      </c>
      <c r="CB2797">
        <v>0</v>
      </c>
      <c r="CC2797">
        <v>4.1998578276674703</v>
      </c>
      <c r="CD2797">
        <v>2668</v>
      </c>
      <c r="CE2797">
        <v>1.93003061477266</v>
      </c>
      <c r="CF2797">
        <v>3.6643171566302821</v>
      </c>
      <c r="CG2797">
        <v>5711.8066456277502</v>
      </c>
      <c r="CH2797">
        <v>4983.4713330171753</v>
      </c>
      <c r="CI2797">
        <v>0</v>
      </c>
    </row>
    <row r="2798" spans="77:87" x14ac:dyDescent="0.25">
      <c r="BY2798" t="s">
        <v>10389</v>
      </c>
      <c r="BZ2798" t="s">
        <v>10390</v>
      </c>
      <c r="CA2798" t="s">
        <v>10391</v>
      </c>
      <c r="CB2798">
        <v>0</v>
      </c>
      <c r="CC2798">
        <v>1.3880019233141999E-2</v>
      </c>
      <c r="CD2798">
        <v>2669</v>
      </c>
      <c r="CE2798">
        <v>1.0162388328630301</v>
      </c>
      <c r="CF2798">
        <v>1.2110122460647136E-2</v>
      </c>
      <c r="CG2798">
        <v>624.93010162960297</v>
      </c>
      <c r="CH2798">
        <v>545.242764650406</v>
      </c>
      <c r="CI2798">
        <v>0</v>
      </c>
    </row>
    <row r="2799" spans="77:87" x14ac:dyDescent="0.25">
      <c r="BY2799" t="s">
        <v>10392</v>
      </c>
      <c r="BZ2799" t="s">
        <v>10393</v>
      </c>
      <c r="CA2799" t="s">
        <v>10394</v>
      </c>
      <c r="CB2799">
        <v>0</v>
      </c>
      <c r="CC2799">
        <v>8.5383402427585506E-2</v>
      </c>
      <c r="CD2799">
        <v>2670</v>
      </c>
      <c r="CE2799">
        <v>-8.0792977035811397E-2</v>
      </c>
      <c r="CF2799">
        <v>7.4495823250434398E-2</v>
      </c>
      <c r="CG2799">
        <v>3857885.3415920702</v>
      </c>
      <c r="CH2799">
        <v>3365950.9501443007</v>
      </c>
      <c r="CI2799">
        <v>0</v>
      </c>
    </row>
    <row r="2800" spans="77:87" x14ac:dyDescent="0.25">
      <c r="BY2800" t="s">
        <v>8490</v>
      </c>
      <c r="BZ2800" t="s">
        <v>8491</v>
      </c>
      <c r="CA2800" t="s">
        <v>8492</v>
      </c>
      <c r="CB2800">
        <v>0</v>
      </c>
      <c r="CC2800">
        <v>9.91197151155007E-4</v>
      </c>
      <c r="CD2800">
        <v>2671</v>
      </c>
      <c r="CE2800">
        <v>0</v>
      </c>
      <c r="CF2800">
        <v>8.6480563762262783E-4</v>
      </c>
      <c r="CG2800">
        <v>0</v>
      </c>
      <c r="CH2800">
        <v>0</v>
      </c>
      <c r="CI2800">
        <v>0</v>
      </c>
    </row>
    <row r="2801" spans="77:87" x14ac:dyDescent="0.25">
      <c r="BY2801" t="s">
        <v>10395</v>
      </c>
      <c r="BZ2801" t="s">
        <v>10396</v>
      </c>
      <c r="CA2801" t="s">
        <v>10397</v>
      </c>
      <c r="CB2801">
        <v>0</v>
      </c>
      <c r="CC2801">
        <v>0.38247299793851702</v>
      </c>
      <c r="CD2801">
        <v>2672</v>
      </c>
      <c r="CE2801">
        <v>-8.7419377734935999</v>
      </c>
      <c r="CF2801">
        <v>0.33370233607938515</v>
      </c>
      <c r="CG2801">
        <v>5124.8203367679098</v>
      </c>
      <c r="CH2801">
        <v>4471.3339963452891</v>
      </c>
      <c r="CI2801">
        <v>0</v>
      </c>
    </row>
    <row r="2802" spans="77:87" x14ac:dyDescent="0.25">
      <c r="BY2802" t="s">
        <v>8402</v>
      </c>
      <c r="BZ2802" t="s">
        <v>8403</v>
      </c>
      <c r="CA2802" t="s">
        <v>8404</v>
      </c>
      <c r="CB2802">
        <v>0</v>
      </c>
      <c r="CC2802">
        <v>8.3970757045624797E-4</v>
      </c>
      <c r="CD2802">
        <v>2673</v>
      </c>
      <c r="CE2802">
        <v>-62.329891886400397</v>
      </c>
      <c r="CF2802">
        <v>7.3263309931709036E-4</v>
      </c>
      <c r="CG2802">
        <v>69.518550050502299</v>
      </c>
      <c r="CH2802">
        <v>60.653961659362579</v>
      </c>
      <c r="CI2802">
        <v>0</v>
      </c>
    </row>
    <row r="2803" spans="77:87" x14ac:dyDescent="0.25">
      <c r="BY2803" t="s">
        <v>10398</v>
      </c>
      <c r="BZ2803" t="s">
        <v>10399</v>
      </c>
      <c r="CA2803" t="s">
        <v>10400</v>
      </c>
      <c r="CB2803">
        <v>0</v>
      </c>
      <c r="CC2803">
        <v>3.7540901200411802E-4</v>
      </c>
      <c r="CD2803">
        <v>2674</v>
      </c>
      <c r="CE2803">
        <v>2.3861928833208501</v>
      </c>
      <c r="CF2803">
        <v>3.2753910724742509E-4</v>
      </c>
      <c r="CG2803">
        <v>886.16075399721296</v>
      </c>
      <c r="CH2803">
        <v>773.16285161201267</v>
      </c>
      <c r="CI2803">
        <v>0</v>
      </c>
    </row>
    <row r="2804" spans="77:87" x14ac:dyDescent="0.25">
      <c r="BY2804" t="s">
        <v>7235</v>
      </c>
      <c r="BZ2804" t="s">
        <v>3090</v>
      </c>
      <c r="CA2804" t="s">
        <v>3091</v>
      </c>
      <c r="CB2804">
        <v>0</v>
      </c>
      <c r="CC2804">
        <v>4.7760101858776204E-3</v>
      </c>
      <c r="CD2804">
        <v>2675</v>
      </c>
      <c r="CE2804">
        <v>30.447365098125101</v>
      </c>
      <c r="CF2804">
        <v>4.1670020230356233E-3</v>
      </c>
      <c r="CG2804">
        <v>36.201870648341199</v>
      </c>
      <c r="CH2804">
        <v>31.585625314488635</v>
      </c>
      <c r="CI2804">
        <v>0</v>
      </c>
    </row>
    <row r="2805" spans="77:87" x14ac:dyDescent="0.25">
      <c r="BY2805" t="s">
        <v>9553</v>
      </c>
      <c r="BZ2805" t="s">
        <v>9554</v>
      </c>
      <c r="CA2805" t="s">
        <v>9555</v>
      </c>
      <c r="CB2805">
        <v>0</v>
      </c>
      <c r="CC2805">
        <v>0.67427202441371403</v>
      </c>
      <c r="CD2805">
        <v>2676</v>
      </c>
      <c r="CE2805">
        <v>-1.3745619112957701</v>
      </c>
      <c r="CF2805">
        <v>0.58829290149262403</v>
      </c>
      <c r="CG2805">
        <v>0</v>
      </c>
      <c r="CH2805">
        <v>0</v>
      </c>
      <c r="CI2805">
        <v>0</v>
      </c>
    </row>
    <row r="2806" spans="77:87" x14ac:dyDescent="0.25">
      <c r="BY2806" t="s">
        <v>8746</v>
      </c>
      <c r="BZ2806" t="s">
        <v>8747</v>
      </c>
      <c r="CA2806" t="s">
        <v>8748</v>
      </c>
      <c r="CB2806">
        <v>0</v>
      </c>
      <c r="CC2806">
        <v>2.4331487978442801E-5</v>
      </c>
      <c r="CD2806">
        <v>2677</v>
      </c>
      <c r="CE2806">
        <v>-11.6947854328098</v>
      </c>
      <c r="CF2806">
        <v>2.1228882620359656E-5</v>
      </c>
      <c r="CG2806">
        <v>1.0060094927059</v>
      </c>
      <c r="CH2806">
        <v>0.87772919825300033</v>
      </c>
      <c r="CI2806">
        <v>0</v>
      </c>
    </row>
    <row r="2807" spans="77:87" x14ac:dyDescent="0.25">
      <c r="BY2807" t="s">
        <v>10401</v>
      </c>
      <c r="BZ2807" t="s">
        <v>10402</v>
      </c>
      <c r="CA2807" t="s">
        <v>10403</v>
      </c>
      <c r="CB2807">
        <v>0</v>
      </c>
      <c r="CC2807">
        <v>1.73928141034199E-4</v>
      </c>
      <c r="CD2807">
        <v>2678</v>
      </c>
      <c r="CE2807">
        <v>1.0122099890667</v>
      </c>
      <c r="CF2807">
        <v>1.5174986805836422E-4</v>
      </c>
      <c r="CG2807">
        <v>0.25751800561523402</v>
      </c>
      <c r="CH2807">
        <v>0.22468085464721319</v>
      </c>
      <c r="CI2807">
        <v>0</v>
      </c>
    </row>
    <row r="2808" spans="77:87" x14ac:dyDescent="0.25">
      <c r="BY2808" t="s">
        <v>10404</v>
      </c>
      <c r="BZ2808" t="s">
        <v>10405</v>
      </c>
      <c r="CA2808" t="s">
        <v>10406</v>
      </c>
      <c r="CB2808">
        <v>0</v>
      </c>
      <c r="CC2808">
        <v>4.27801574564336E-4</v>
      </c>
      <c r="CD2808">
        <v>2679</v>
      </c>
      <c r="CE2808">
        <v>-75.600815047691398</v>
      </c>
      <c r="CF2808">
        <v>3.7325088458533943E-4</v>
      </c>
      <c r="CG2808">
        <v>2051.6020843751699</v>
      </c>
      <c r="CH2808">
        <v>1789.9940961881553</v>
      </c>
      <c r="CI2808">
        <v>0</v>
      </c>
    </row>
    <row r="2809" spans="77:87" x14ac:dyDescent="0.25">
      <c r="BY2809" t="s">
        <v>9227</v>
      </c>
      <c r="BZ2809" t="s">
        <v>9227</v>
      </c>
      <c r="CA2809" t="s">
        <v>9228</v>
      </c>
      <c r="CB2809">
        <v>0</v>
      </c>
      <c r="CC2809">
        <v>4.5074909699819397E-3</v>
      </c>
      <c r="CD2809">
        <v>2680</v>
      </c>
      <c r="CE2809">
        <v>0</v>
      </c>
      <c r="CF2809">
        <v>3.9327227664356645E-3</v>
      </c>
      <c r="CG2809">
        <v>0</v>
      </c>
      <c r="CH2809">
        <v>0</v>
      </c>
      <c r="CI2809">
        <v>0</v>
      </c>
    </row>
    <row r="2810" spans="77:87" x14ac:dyDescent="0.25">
      <c r="BY2810" t="s">
        <v>9067</v>
      </c>
      <c r="BZ2810" t="s">
        <v>9067</v>
      </c>
      <c r="CA2810" t="s">
        <v>9068</v>
      </c>
      <c r="CB2810">
        <v>0</v>
      </c>
      <c r="CC2810">
        <v>4.7204478728623102E-3</v>
      </c>
      <c r="CD2810">
        <v>2681</v>
      </c>
      <c r="CE2810">
        <v>-2.5171926711680799</v>
      </c>
      <c r="CF2810">
        <v>4.1185246828021474E-3</v>
      </c>
      <c r="CG2810">
        <v>0</v>
      </c>
      <c r="CH2810">
        <v>0</v>
      </c>
      <c r="CI2810">
        <v>0</v>
      </c>
    </row>
    <row r="2811" spans="77:87" x14ac:dyDescent="0.25">
      <c r="BY2811" t="s">
        <v>9418</v>
      </c>
      <c r="BZ2811" t="s">
        <v>9419</v>
      </c>
      <c r="CA2811" t="s">
        <v>9420</v>
      </c>
      <c r="CB2811">
        <v>0</v>
      </c>
      <c r="CC2811">
        <v>8.4656712846273405E-4</v>
      </c>
      <c r="CD2811">
        <v>2682</v>
      </c>
      <c r="CE2811">
        <v>0</v>
      </c>
      <c r="CF2811">
        <v>7.3861796764393731E-4</v>
      </c>
      <c r="CG2811">
        <v>0</v>
      </c>
      <c r="CH2811">
        <v>0</v>
      </c>
      <c r="CI2811">
        <v>0</v>
      </c>
    </row>
    <row r="2812" spans="77:87" x14ac:dyDescent="0.25">
      <c r="BY2812" t="s">
        <v>3912</v>
      </c>
      <c r="BZ2812" t="s">
        <v>10407</v>
      </c>
      <c r="CA2812" t="s">
        <v>10408</v>
      </c>
      <c r="CB2812">
        <v>0</v>
      </c>
      <c r="CC2812">
        <v>2.2449969226771598E-6</v>
      </c>
      <c r="CD2812">
        <v>2683</v>
      </c>
      <c r="CE2812">
        <v>-22.242696065465498</v>
      </c>
      <c r="CF2812">
        <v>1.9587283850789053E-6</v>
      </c>
      <c r="CG2812">
        <v>108.625449964512</v>
      </c>
      <c r="CH2812">
        <v>94.774184337737267</v>
      </c>
      <c r="CI2812">
        <v>0</v>
      </c>
    </row>
    <row r="2813" spans="77:87" x14ac:dyDescent="0.25">
      <c r="BY2813" t="s">
        <v>7543</v>
      </c>
      <c r="BZ2813" t="s">
        <v>7544</v>
      </c>
      <c r="CA2813" t="s">
        <v>7545</v>
      </c>
      <c r="CB2813">
        <v>0</v>
      </c>
      <c r="CC2813">
        <v>3.5909405008527299E-3</v>
      </c>
      <c r="CD2813">
        <v>2684</v>
      </c>
      <c r="CE2813">
        <v>3.70599845018143</v>
      </c>
      <c r="CF2813">
        <v>3.1330453138269966E-3</v>
      </c>
      <c r="CG2813">
        <v>6.0327800414325896</v>
      </c>
      <c r="CH2813">
        <v>5.2635161272293569</v>
      </c>
      <c r="CI2813">
        <v>0</v>
      </c>
    </row>
    <row r="2814" spans="77:87" x14ac:dyDescent="0.25">
      <c r="BY2814" t="s">
        <v>8418</v>
      </c>
      <c r="BZ2814" t="s">
        <v>8419</v>
      </c>
      <c r="CA2814" t="s">
        <v>8420</v>
      </c>
      <c r="CB2814">
        <v>0</v>
      </c>
      <c r="CC2814">
        <v>8.0137272780682904E-6</v>
      </c>
      <c r="CD2814">
        <v>2685</v>
      </c>
      <c r="CE2814">
        <v>1.7295918534286501</v>
      </c>
      <c r="CF2814">
        <v>6.991864857932694E-6</v>
      </c>
      <c r="CG2814">
        <v>240.411818342049</v>
      </c>
      <c r="CH2814">
        <v>209.75594573798108</v>
      </c>
      <c r="CI2814">
        <v>0</v>
      </c>
    </row>
    <row r="2815" spans="77:87" x14ac:dyDescent="0.25">
      <c r="BY2815" t="s">
        <v>10409</v>
      </c>
      <c r="BZ2815" t="s">
        <v>10410</v>
      </c>
      <c r="CA2815" t="s">
        <v>10411</v>
      </c>
      <c r="CB2815">
        <v>0</v>
      </c>
      <c r="CC2815">
        <v>2.5628618699585201E-4</v>
      </c>
      <c r="CD2815">
        <v>2686</v>
      </c>
      <c r="CE2815">
        <v>0</v>
      </c>
      <c r="CF2815">
        <v>2.2360611014726306E-4</v>
      </c>
      <c r="CG2815">
        <v>0</v>
      </c>
      <c r="CH2815">
        <v>0</v>
      </c>
      <c r="CI2815">
        <v>0</v>
      </c>
    </row>
    <row r="2816" spans="77:87" x14ac:dyDescent="0.25">
      <c r="BY2816" t="s">
        <v>8255</v>
      </c>
      <c r="BZ2816" t="s">
        <v>8256</v>
      </c>
      <c r="CA2816" t="s">
        <v>8257</v>
      </c>
      <c r="CB2816">
        <v>0</v>
      </c>
      <c r="CC2816">
        <v>3.2265411377823099E-6</v>
      </c>
      <c r="CD2816">
        <v>2687</v>
      </c>
      <c r="CE2816">
        <v>-16.574876284724599</v>
      </c>
      <c r="CF2816">
        <v>2.8151119711391377E-6</v>
      </c>
      <c r="CG2816">
        <v>7.1458581548476993E-2</v>
      </c>
      <c r="CH2816">
        <v>6.2346611980904527E-2</v>
      </c>
      <c r="CI2816">
        <v>0</v>
      </c>
    </row>
    <row r="2817" spans="77:87" x14ac:dyDescent="0.25">
      <c r="BY2817" t="s">
        <v>6250</v>
      </c>
      <c r="BZ2817" t="s">
        <v>6251</v>
      </c>
      <c r="CA2817" t="s">
        <v>6252</v>
      </c>
      <c r="CB2817">
        <v>0</v>
      </c>
      <c r="CC2817">
        <v>3.4308253288462399E-3</v>
      </c>
      <c r="CD2817">
        <v>2688</v>
      </c>
      <c r="CE2817">
        <v>6.3455962561631098</v>
      </c>
      <c r="CF2817">
        <v>2.9933470678637419E-3</v>
      </c>
      <c r="CG2817">
        <v>229.56084559301601</v>
      </c>
      <c r="CH2817">
        <v>200.28862392806826</v>
      </c>
      <c r="CI2817">
        <v>0</v>
      </c>
    </row>
    <row r="2818" spans="77:87" x14ac:dyDescent="0.25">
      <c r="BY2818" t="s">
        <v>10412</v>
      </c>
      <c r="BZ2818" t="s">
        <v>10413</v>
      </c>
      <c r="CA2818" t="s">
        <v>10414</v>
      </c>
      <c r="CB2818">
        <v>0</v>
      </c>
      <c r="CC2818">
        <v>1.26411117457831E-4</v>
      </c>
      <c r="CD2818">
        <v>2689</v>
      </c>
      <c r="CE2818">
        <v>16.388325616098602</v>
      </c>
      <c r="CF2818">
        <v>1.1029193022631319E-4</v>
      </c>
      <c r="CG2818">
        <v>18913.921128321799</v>
      </c>
      <c r="CH2818">
        <v>16502.13138956498</v>
      </c>
      <c r="CI2818">
        <v>0</v>
      </c>
    </row>
    <row r="2819" spans="77:87" x14ac:dyDescent="0.25">
      <c r="BY2819" t="s">
        <v>8282</v>
      </c>
      <c r="BZ2819" t="s">
        <v>8437</v>
      </c>
      <c r="CA2819" t="s">
        <v>8438</v>
      </c>
      <c r="CB2819">
        <v>0</v>
      </c>
      <c r="CC2819">
        <v>1.7268307906956199E-4</v>
      </c>
      <c r="CD2819">
        <v>2690</v>
      </c>
      <c r="CE2819">
        <v>7.0476549996552302</v>
      </c>
      <c r="CF2819">
        <v>1.5066356892508593E-4</v>
      </c>
      <c r="CG2819">
        <v>14.4124535988985</v>
      </c>
      <c r="CH2819">
        <v>12.574663990688563</v>
      </c>
      <c r="CI2819">
        <v>0</v>
      </c>
    </row>
    <row r="2820" spans="77:87" x14ac:dyDescent="0.25">
      <c r="BY2820" t="s">
        <v>5055</v>
      </c>
      <c r="BZ2820" t="s">
        <v>7469</v>
      </c>
      <c r="CA2820" t="s">
        <v>7470</v>
      </c>
      <c r="CB2820">
        <v>0</v>
      </c>
      <c r="CC2820">
        <v>9.5559176273675707E-7</v>
      </c>
      <c r="CD2820">
        <v>2691</v>
      </c>
      <c r="CE2820">
        <v>0</v>
      </c>
      <c r="CF2820">
        <v>8.3374043470314268E-7</v>
      </c>
      <c r="CG2820">
        <v>0</v>
      </c>
      <c r="CH2820">
        <v>0</v>
      </c>
      <c r="CI2820">
        <v>0</v>
      </c>
    </row>
    <row r="2821" spans="77:87" x14ac:dyDescent="0.25">
      <c r="BY2821" t="s">
        <v>10415</v>
      </c>
      <c r="BZ2821" t="s">
        <v>10416</v>
      </c>
      <c r="CA2821" t="s">
        <v>10417</v>
      </c>
      <c r="CB2821">
        <v>0</v>
      </c>
      <c r="CC2821">
        <v>1.7170651054106801E-2</v>
      </c>
      <c r="CD2821">
        <v>2692</v>
      </c>
      <c r="CE2821">
        <v>2.5789292756642301</v>
      </c>
      <c r="CF2821">
        <v>1.4981152655593433E-2</v>
      </c>
      <c r="CG2821">
        <v>4248.3585242549798</v>
      </c>
      <c r="CH2821">
        <v>3706.6333353931323</v>
      </c>
      <c r="CI2821">
        <v>0</v>
      </c>
    </row>
    <row r="2822" spans="77:87" x14ac:dyDescent="0.25">
      <c r="BY2822" t="s">
        <v>8997</v>
      </c>
      <c r="BZ2822" t="s">
        <v>8998</v>
      </c>
      <c r="CA2822" t="s">
        <v>8999</v>
      </c>
      <c r="CB2822">
        <v>0</v>
      </c>
      <c r="CC2822">
        <v>2.0129138672557799E-2</v>
      </c>
      <c r="CD2822">
        <v>2693</v>
      </c>
      <c r="CE2822">
        <v>0.19612896287509299</v>
      </c>
      <c r="CF2822">
        <v>1.7562391683865274E-2</v>
      </c>
      <c r="CG2822">
        <v>2.0129138672557798</v>
      </c>
      <c r="CH2822">
        <v>1.7562391683865273</v>
      </c>
      <c r="CI2822">
        <v>0</v>
      </c>
    </row>
    <row r="2823" spans="77:87" x14ac:dyDescent="0.25">
      <c r="BY2823" t="s">
        <v>7779</v>
      </c>
      <c r="BZ2823" t="s">
        <v>7780</v>
      </c>
      <c r="CA2823" t="s">
        <v>7781</v>
      </c>
      <c r="CB2823">
        <v>0</v>
      </c>
      <c r="CC2823">
        <v>4.9186365352155299</v>
      </c>
      <c r="CD2823">
        <v>2694</v>
      </c>
      <c r="CE2823">
        <v>-1.69187475105816</v>
      </c>
      <c r="CF2823">
        <v>4.2914415160640589</v>
      </c>
      <c r="CG2823">
        <v>14.7559096056466</v>
      </c>
      <c r="CH2823">
        <v>12.874324548192186</v>
      </c>
      <c r="CI2823">
        <v>0</v>
      </c>
    </row>
    <row r="2824" spans="77:87" x14ac:dyDescent="0.25">
      <c r="BY2824" t="s">
        <v>10418</v>
      </c>
      <c r="BZ2824" t="s">
        <v>10419</v>
      </c>
      <c r="CA2824" t="s">
        <v>10420</v>
      </c>
      <c r="CB2824">
        <v>0</v>
      </c>
      <c r="CC2824">
        <v>1.0704475837714899E-3</v>
      </c>
      <c r="CD2824">
        <v>2695</v>
      </c>
      <c r="CE2824">
        <v>-0.80166238832515402</v>
      </c>
      <c r="CF2824">
        <v>9.3395053057445255E-4</v>
      </c>
      <c r="CG2824">
        <v>4570.0378713523896</v>
      </c>
      <c r="CH2824">
        <v>3987.2940622247629</v>
      </c>
      <c r="CI2824">
        <v>0</v>
      </c>
    </row>
    <row r="2825" spans="77:87" x14ac:dyDescent="0.25">
      <c r="BY2825" t="s">
        <v>10421</v>
      </c>
      <c r="BZ2825" t="s">
        <v>10422</v>
      </c>
      <c r="CA2825" t="s">
        <v>10423</v>
      </c>
      <c r="CB2825">
        <v>0</v>
      </c>
      <c r="CC2825">
        <v>1.6690552116854201E-3</v>
      </c>
      <c r="CD2825">
        <v>2696</v>
      </c>
      <c r="CE2825">
        <v>2.4277687936232599</v>
      </c>
      <c r="CF2825">
        <v>1.4562273054225662E-3</v>
      </c>
      <c r="CG2825">
        <v>94247.584130378804</v>
      </c>
      <c r="CH2825">
        <v>82229.697687577718</v>
      </c>
      <c r="CI2825">
        <v>0</v>
      </c>
    </row>
    <row r="2826" spans="77:87" x14ac:dyDescent="0.25">
      <c r="BY2826" t="s">
        <v>10424</v>
      </c>
      <c r="BZ2826" t="s">
        <v>10425</v>
      </c>
      <c r="CA2826" t="s">
        <v>10426</v>
      </c>
      <c r="CB2826">
        <v>0</v>
      </c>
      <c r="CC2826">
        <v>5.7037132319384398E-3</v>
      </c>
      <c r="CD2826">
        <v>2697</v>
      </c>
      <c r="CE2826">
        <v>16.260085573083</v>
      </c>
      <c r="CF2826">
        <v>4.9764099428810443E-3</v>
      </c>
      <c r="CG2826">
        <v>391.14366666904499</v>
      </c>
      <c r="CH2826">
        <v>341.26737315740854</v>
      </c>
      <c r="CI2826">
        <v>0</v>
      </c>
    </row>
    <row r="2827" spans="77:87" x14ac:dyDescent="0.25">
      <c r="BY2827" t="s">
        <v>10427</v>
      </c>
      <c r="BZ2827" t="s">
        <v>10428</v>
      </c>
      <c r="CA2827" t="s">
        <v>10429</v>
      </c>
      <c r="CB2827">
        <v>0</v>
      </c>
      <c r="CC2827">
        <v>1.8685034508048699</v>
      </c>
      <c r="CD2827">
        <v>2698</v>
      </c>
      <c r="CE2827">
        <v>1.8403803847276099</v>
      </c>
      <c r="CF2827">
        <v>1.6302431017789385</v>
      </c>
      <c r="CG2827">
        <v>28806.699692235499</v>
      </c>
      <c r="CH2827">
        <v>25133.442187679793</v>
      </c>
      <c r="CI2827">
        <v>0</v>
      </c>
    </row>
    <row r="2828" spans="77:87" x14ac:dyDescent="0.25">
      <c r="BY2828" t="s">
        <v>7637</v>
      </c>
      <c r="BZ2828" t="s">
        <v>428</v>
      </c>
      <c r="CA2828" t="s">
        <v>429</v>
      </c>
      <c r="CB2828">
        <v>0</v>
      </c>
      <c r="CC2828">
        <v>2.81228920097393E-2</v>
      </c>
      <c r="CD2828">
        <v>2699</v>
      </c>
      <c r="CE2828">
        <v>-6.0392319459175203</v>
      </c>
      <c r="CF2828">
        <v>2.4536829558009416E-2</v>
      </c>
      <c r="CG2828">
        <v>1618.9331484796601</v>
      </c>
      <c r="CH2828">
        <v>1412.4965069844254</v>
      </c>
      <c r="CI2828">
        <v>0</v>
      </c>
    </row>
    <row r="2829" spans="77:87" x14ac:dyDescent="0.25">
      <c r="BY2829" t="s">
        <v>10430</v>
      </c>
      <c r="BZ2829" t="s">
        <v>10431</v>
      </c>
      <c r="CA2829" t="s">
        <v>10432</v>
      </c>
      <c r="CB2829">
        <v>0</v>
      </c>
      <c r="CC2829">
        <v>8.6179840341697907E-3</v>
      </c>
      <c r="CD2829">
        <v>2700</v>
      </c>
      <c r="CE2829">
        <v>0</v>
      </c>
      <c r="CF2829">
        <v>7.5190704180366679E-3</v>
      </c>
      <c r="CG2829">
        <v>0</v>
      </c>
      <c r="CH2829">
        <v>0</v>
      </c>
      <c r="CI2829">
        <v>0</v>
      </c>
    </row>
    <row r="2830" spans="77:87" x14ac:dyDescent="0.25">
      <c r="BY2830" t="s">
        <v>4092</v>
      </c>
      <c r="BZ2830" t="s">
        <v>10433</v>
      </c>
      <c r="CA2830" t="s">
        <v>10434</v>
      </c>
      <c r="CB2830">
        <v>0</v>
      </c>
      <c r="CC2830">
        <v>1.5141540971457101E-2</v>
      </c>
      <c r="CD2830">
        <v>2701</v>
      </c>
      <c r="CE2830">
        <v>0.19894614918654499</v>
      </c>
      <c r="CF2830">
        <v>1.3210782516022727E-2</v>
      </c>
      <c r="CG2830">
        <v>59012.687206779898</v>
      </c>
      <c r="CH2830">
        <v>51487.743410294592</v>
      </c>
      <c r="CI2830">
        <v>0</v>
      </c>
    </row>
    <row r="2831" spans="77:87" x14ac:dyDescent="0.25">
      <c r="BY2831" t="s">
        <v>7735</v>
      </c>
      <c r="BZ2831" t="s">
        <v>7736</v>
      </c>
      <c r="CA2831" t="s">
        <v>7737</v>
      </c>
      <c r="CB2831">
        <v>0</v>
      </c>
      <c r="CC2831">
        <v>1.3858414740586201E-4</v>
      </c>
      <c r="CD2831">
        <v>2702</v>
      </c>
      <c r="CE2831">
        <v>-32.870210319556797</v>
      </c>
      <c r="CF2831">
        <v>1.2091272843355098E-4</v>
      </c>
      <c r="CG2831">
        <v>0</v>
      </c>
      <c r="CH2831">
        <v>0</v>
      </c>
      <c r="CI2831">
        <v>0</v>
      </c>
    </row>
    <row r="2832" spans="77:87" x14ac:dyDescent="0.25">
      <c r="BY2832" t="s">
        <v>8137</v>
      </c>
      <c r="BZ2832" t="s">
        <v>8138</v>
      </c>
      <c r="CA2832" t="s">
        <v>8139</v>
      </c>
      <c r="CB2832">
        <v>0</v>
      </c>
      <c r="CC2832">
        <v>2.8373941799194101E-3</v>
      </c>
      <c r="CD2832">
        <v>2703</v>
      </c>
      <c r="CE2832">
        <v>-4.9060270689962701E-2</v>
      </c>
      <c r="CF2832">
        <v>2.4755866984611675E-3</v>
      </c>
      <c r="CG2832">
        <v>168.31094087535101</v>
      </c>
      <c r="CH2832">
        <v>146.84893956057158</v>
      </c>
      <c r="CI2832">
        <v>0</v>
      </c>
    </row>
    <row r="2833" spans="77:87" x14ac:dyDescent="0.25">
      <c r="BY2833" t="s">
        <v>8367</v>
      </c>
      <c r="BZ2833" t="s">
        <v>8368</v>
      </c>
      <c r="CA2833" t="s">
        <v>8369</v>
      </c>
      <c r="CB2833">
        <v>0</v>
      </c>
      <c r="CC2833">
        <v>6.9518537081264995E-5</v>
      </c>
      <c r="CD2833">
        <v>2704</v>
      </c>
      <c r="CE2833">
        <v>0.92024521964594796</v>
      </c>
      <c r="CF2833">
        <v>6.0653950343884598E-5</v>
      </c>
      <c r="CG2833">
        <v>0.67158382747356005</v>
      </c>
      <c r="CH2833">
        <v>0.58594748729709678</v>
      </c>
      <c r="CI2833">
        <v>0</v>
      </c>
    </row>
    <row r="2834" spans="77:87" x14ac:dyDescent="0.25">
      <c r="BY2834" t="s">
        <v>7699</v>
      </c>
      <c r="BZ2834" t="s">
        <v>7700</v>
      </c>
      <c r="CA2834" t="s">
        <v>7701</v>
      </c>
      <c r="CB2834">
        <v>0</v>
      </c>
      <c r="CC2834">
        <v>0.50879345738454496</v>
      </c>
      <c r="CD2834">
        <v>2705</v>
      </c>
      <c r="CE2834">
        <v>-8.4014574891738896</v>
      </c>
      <c r="CF2834">
        <v>0.44391516845961232</v>
      </c>
      <c r="CG2834">
        <v>4586.8426085849796</v>
      </c>
      <c r="CH2834">
        <v>4001.9559601938763</v>
      </c>
      <c r="CI2834">
        <v>0</v>
      </c>
    </row>
    <row r="2835" spans="77:87" x14ac:dyDescent="0.25">
      <c r="BY2835" t="s">
        <v>8319</v>
      </c>
      <c r="BZ2835" t="s">
        <v>8320</v>
      </c>
      <c r="CA2835" t="s">
        <v>8321</v>
      </c>
      <c r="CB2835">
        <v>0</v>
      </c>
      <c r="CC2835">
        <v>2.1803391623521001E-2</v>
      </c>
      <c r="CD2835">
        <v>2706</v>
      </c>
      <c r="CE2835">
        <v>0</v>
      </c>
      <c r="CF2835">
        <v>1.9023153944039355E-2</v>
      </c>
      <c r="CG2835">
        <v>0</v>
      </c>
      <c r="CH2835">
        <v>0</v>
      </c>
      <c r="CI2835">
        <v>0</v>
      </c>
    </row>
    <row r="2836" spans="77:87" x14ac:dyDescent="0.25">
      <c r="BY2836" t="s">
        <v>5958</v>
      </c>
      <c r="BZ2836" t="s">
        <v>5959</v>
      </c>
      <c r="CA2836" t="s">
        <v>5960</v>
      </c>
      <c r="CB2836">
        <v>0</v>
      </c>
      <c r="CC2836">
        <v>1.5721978251530999E-6</v>
      </c>
      <c r="CD2836">
        <v>2707</v>
      </c>
      <c r="CE2836">
        <v>0</v>
      </c>
      <c r="CF2836">
        <v>1.3717205916765282E-6</v>
      </c>
      <c r="CG2836">
        <v>0</v>
      </c>
      <c r="CH2836">
        <v>0</v>
      </c>
      <c r="CI2836">
        <v>0</v>
      </c>
    </row>
    <row r="2837" spans="77:87" x14ac:dyDescent="0.25">
      <c r="BY2837" t="s">
        <v>10435</v>
      </c>
      <c r="BZ2837" t="s">
        <v>10436</v>
      </c>
      <c r="CA2837" t="s">
        <v>10437</v>
      </c>
      <c r="CB2837">
        <v>0</v>
      </c>
      <c r="CC2837">
        <v>3.9193892601757296E-3</v>
      </c>
      <c r="CD2837">
        <v>2708</v>
      </c>
      <c r="CE2837">
        <v>6.0133474124157198</v>
      </c>
      <c r="CF2837">
        <v>3.4196122580536833E-3</v>
      </c>
      <c r="CG2837">
        <v>19.455034965549</v>
      </c>
      <c r="CH2837">
        <v>16.974245636951995</v>
      </c>
      <c r="CI2837">
        <v>0</v>
      </c>
    </row>
    <row r="2838" spans="77:87" x14ac:dyDescent="0.25">
      <c r="BY2838" t="s">
        <v>10438</v>
      </c>
      <c r="BZ2838" t="s">
        <v>10439</v>
      </c>
      <c r="CA2838" t="s">
        <v>10440</v>
      </c>
      <c r="CB2838">
        <v>0</v>
      </c>
      <c r="CC2838">
        <v>9.1598075811175506E-6</v>
      </c>
      <c r="CD2838">
        <v>2709</v>
      </c>
      <c r="CE2838">
        <v>7.24889766428449</v>
      </c>
      <c r="CF2838">
        <v>7.9918038772189316E-6</v>
      </c>
      <c r="CG2838">
        <v>1.0512393315525499</v>
      </c>
      <c r="CH2838">
        <v>0.91719159942895845</v>
      </c>
      <c r="CI2838">
        <v>0</v>
      </c>
    </row>
    <row r="2839" spans="77:87" x14ac:dyDescent="0.25">
      <c r="BY2839" t="s">
        <v>7824</v>
      </c>
      <c r="BZ2839" t="s">
        <v>7825</v>
      </c>
      <c r="CA2839" t="s">
        <v>7826</v>
      </c>
      <c r="CB2839">
        <v>0</v>
      </c>
      <c r="CC2839">
        <v>2.5919379245068399E-3</v>
      </c>
      <c r="CD2839">
        <v>2710</v>
      </c>
      <c r="CE2839">
        <v>-0.82158439752592904</v>
      </c>
      <c r="CF2839">
        <v>2.261429552001276E-3</v>
      </c>
      <c r="CG2839">
        <v>53742.032977624403</v>
      </c>
      <c r="CH2839">
        <v>46889.171384515626</v>
      </c>
      <c r="CI2839">
        <v>0</v>
      </c>
    </row>
    <row r="2840" spans="77:87" x14ac:dyDescent="0.25">
      <c r="BY2840" t="s">
        <v>10441</v>
      </c>
      <c r="BZ2840" t="s">
        <v>10442</v>
      </c>
      <c r="CA2840" t="s">
        <v>10443</v>
      </c>
      <c r="CB2840">
        <v>0</v>
      </c>
      <c r="CC2840">
        <v>3.5121973846605897E-2</v>
      </c>
      <c r="CD2840">
        <v>2711</v>
      </c>
      <c r="CE2840">
        <v>-4.8854658081792897</v>
      </c>
      <c r="CF2840">
        <v>3.0643430473529808E-2</v>
      </c>
      <c r="CG2840">
        <v>12763.621936047701</v>
      </c>
      <c r="CH2840">
        <v>11136.08144849452</v>
      </c>
      <c r="CI2840">
        <v>0</v>
      </c>
    </row>
    <row r="2841" spans="77:87" x14ac:dyDescent="0.25">
      <c r="BY2841" t="s">
        <v>10444</v>
      </c>
      <c r="BZ2841" t="s">
        <v>10445</v>
      </c>
      <c r="CA2841" t="s">
        <v>10446</v>
      </c>
      <c r="CB2841">
        <v>0</v>
      </c>
      <c r="CC2841">
        <v>2.8270402524166401E-4</v>
      </c>
      <c r="CD2841">
        <v>2712</v>
      </c>
      <c r="CE2841">
        <v>-33.424815847617701</v>
      </c>
      <c r="CF2841">
        <v>2.4665530416699858E-4</v>
      </c>
      <c r="CG2841">
        <v>167.927542921184</v>
      </c>
      <c r="CH2841">
        <v>146.51443021313221</v>
      </c>
      <c r="CI2841">
        <v>0</v>
      </c>
    </row>
    <row r="2842" spans="77:87" x14ac:dyDescent="0.25">
      <c r="BY2842" t="s">
        <v>10447</v>
      </c>
      <c r="BZ2842" t="s">
        <v>10448</v>
      </c>
      <c r="CA2842" t="s">
        <v>10449</v>
      </c>
      <c r="CB2842">
        <v>0</v>
      </c>
      <c r="CC2842">
        <v>1.7783211019066401E-3</v>
      </c>
      <c r="CD2842">
        <v>2713</v>
      </c>
      <c r="CE2842">
        <v>-2.0154203106456099</v>
      </c>
      <c r="CF2842">
        <v>1.5515602649181176E-3</v>
      </c>
      <c r="CG2842">
        <v>0</v>
      </c>
      <c r="CH2842">
        <v>0</v>
      </c>
      <c r="CI2842">
        <v>0</v>
      </c>
    </row>
    <row r="2843" spans="77:87" x14ac:dyDescent="0.25">
      <c r="BY2843" t="s">
        <v>9408</v>
      </c>
      <c r="BZ2843" t="s">
        <v>9409</v>
      </c>
      <c r="CA2843" t="s">
        <v>9410</v>
      </c>
      <c r="CB2843">
        <v>0</v>
      </c>
      <c r="CC2843">
        <v>1.0658140058542301E-3</v>
      </c>
      <c r="CD2843">
        <v>2714</v>
      </c>
      <c r="CE2843">
        <v>1.4925622447487E-2</v>
      </c>
      <c r="CF2843">
        <v>9.2990779871173423E-4</v>
      </c>
      <c r="CG2843">
        <v>0</v>
      </c>
      <c r="CH2843">
        <v>0</v>
      </c>
      <c r="CI2843">
        <v>0</v>
      </c>
    </row>
    <row r="2844" spans="77:87" x14ac:dyDescent="0.25">
      <c r="BY2844" t="s">
        <v>7377</v>
      </c>
      <c r="BZ2844" t="s">
        <v>505</v>
      </c>
      <c r="CA2844" t="s">
        <v>7378</v>
      </c>
      <c r="CB2844">
        <v>0</v>
      </c>
      <c r="CC2844">
        <v>4.7741355921342597E-3</v>
      </c>
      <c r="CD2844">
        <v>2715</v>
      </c>
      <c r="CE2844">
        <v>0.71755936374685003</v>
      </c>
      <c r="CF2844">
        <v>4.1653664662388542E-3</v>
      </c>
      <c r="CG2844">
        <v>0</v>
      </c>
      <c r="CH2844">
        <v>0</v>
      </c>
      <c r="CI2844">
        <v>0</v>
      </c>
    </row>
    <row r="2845" spans="77:87" x14ac:dyDescent="0.25">
      <c r="BY2845" t="s">
        <v>10450</v>
      </c>
      <c r="BZ2845" t="s">
        <v>10450</v>
      </c>
      <c r="CA2845" t="s">
        <v>10451</v>
      </c>
      <c r="CB2845">
        <v>0</v>
      </c>
      <c r="CC2845">
        <v>3.7697585262023699E-4</v>
      </c>
      <c r="CD2845">
        <v>2716</v>
      </c>
      <c r="CE2845">
        <v>-5.8179181202563299</v>
      </c>
      <c r="CF2845">
        <v>3.2890615374922024E-4</v>
      </c>
      <c r="CG2845">
        <v>6323.9881358038501</v>
      </c>
      <c r="CH2845">
        <v>5517.5911126549609</v>
      </c>
      <c r="CI2845">
        <v>0</v>
      </c>
    </row>
    <row r="2846" spans="77:87" x14ac:dyDescent="0.25">
      <c r="BY2846" t="s">
        <v>4651</v>
      </c>
      <c r="BZ2846" t="s">
        <v>524</v>
      </c>
      <c r="CA2846" t="s">
        <v>4652</v>
      </c>
      <c r="CB2846">
        <v>0</v>
      </c>
      <c r="CC2846">
        <v>3.2608491316350399E-7</v>
      </c>
      <c r="CD2846">
        <v>2717</v>
      </c>
      <c r="CE2846">
        <v>-79.392621817404702</v>
      </c>
      <c r="CF2846">
        <v>2.8450452154637307E-7</v>
      </c>
      <c r="CG2846">
        <v>1.5883728067445501E-3</v>
      </c>
      <c r="CH2846">
        <v>1.3858330366653261E-3</v>
      </c>
      <c r="CI2846">
        <v>0</v>
      </c>
    </row>
    <row r="2847" spans="77:87" x14ac:dyDescent="0.25">
      <c r="BY2847" t="s">
        <v>8548</v>
      </c>
      <c r="BZ2847" t="s">
        <v>10452</v>
      </c>
      <c r="CA2847" t="s">
        <v>10453</v>
      </c>
      <c r="CB2847">
        <v>0</v>
      </c>
      <c r="CC2847">
        <v>9.8107380278185906E-4</v>
      </c>
      <c r="CD2847">
        <v>2718</v>
      </c>
      <c r="CE2847">
        <v>5.4815452120913797</v>
      </c>
      <c r="CF2847">
        <v>8.559731578939335E-4</v>
      </c>
      <c r="CG2847">
        <v>663.30378624698096</v>
      </c>
      <c r="CH2847">
        <v>578.7232672474837</v>
      </c>
      <c r="CI2847">
        <v>0</v>
      </c>
    </row>
    <row r="2848" spans="77:87" x14ac:dyDescent="0.25">
      <c r="BY2848" t="s">
        <v>7435</v>
      </c>
      <c r="BZ2848" t="s">
        <v>3477</v>
      </c>
      <c r="CA2848" t="s">
        <v>3478</v>
      </c>
      <c r="CB2848">
        <v>0</v>
      </c>
      <c r="CC2848">
        <v>1.4281999503082301E-4</v>
      </c>
      <c r="CD2848">
        <v>2719</v>
      </c>
      <c r="CE2848">
        <v>-0.64468975243732196</v>
      </c>
      <c r="CF2848">
        <v>1.2460844618446271E-4</v>
      </c>
      <c r="CG2848">
        <v>115310.190440734</v>
      </c>
      <c r="CH2848">
        <v>100606.52681687429</v>
      </c>
      <c r="CI2848">
        <v>0</v>
      </c>
    </row>
    <row r="2849" spans="77:87" x14ac:dyDescent="0.25">
      <c r="BY2849" t="s">
        <v>10454</v>
      </c>
      <c r="BZ2849" t="s">
        <v>10455</v>
      </c>
      <c r="CA2849" t="s">
        <v>10456</v>
      </c>
      <c r="CB2849">
        <v>0</v>
      </c>
      <c r="CC2849">
        <v>1.56644003355862E-4</v>
      </c>
      <c r="CD2849">
        <v>2721</v>
      </c>
      <c r="CE2849">
        <v>10.62752821942</v>
      </c>
      <c r="CF2849">
        <v>1.3666969991194268E-4</v>
      </c>
      <c r="CG2849">
        <v>606.11723308815499</v>
      </c>
      <c r="CH2849">
        <v>528.8288002281522</v>
      </c>
      <c r="CI2849">
        <v>0</v>
      </c>
    </row>
    <row r="2850" spans="77:87" x14ac:dyDescent="0.25">
      <c r="BY2850" t="s">
        <v>7857</v>
      </c>
      <c r="BZ2850" t="s">
        <v>1209</v>
      </c>
      <c r="CA2850" t="s">
        <v>1210</v>
      </c>
      <c r="CB2850">
        <v>0</v>
      </c>
      <c r="CC2850">
        <v>0.65936583412293304</v>
      </c>
      <c r="CD2850">
        <v>2722</v>
      </c>
      <c r="CE2850">
        <v>-23.182967621986101</v>
      </c>
      <c r="CF2850">
        <v>0.57528745915058166</v>
      </c>
      <c r="CG2850">
        <v>0.26333075514490001</v>
      </c>
      <c r="CH2850">
        <v>0.22975239723335333</v>
      </c>
      <c r="CI2850">
        <v>0</v>
      </c>
    </row>
    <row r="2851" spans="77:87" x14ac:dyDescent="0.25">
      <c r="BY2851" t="s">
        <v>8037</v>
      </c>
      <c r="BZ2851" t="s">
        <v>8038</v>
      </c>
      <c r="CA2851" t="s">
        <v>8039</v>
      </c>
      <c r="CB2851">
        <v>0</v>
      </c>
      <c r="CC2851">
        <v>5.7569851676506599E-4</v>
      </c>
      <c r="CD2851">
        <v>2723</v>
      </c>
      <c r="CE2851">
        <v>0.11746706693936899</v>
      </c>
      <c r="CF2851">
        <v>5.0228889609828557E-4</v>
      </c>
      <c r="CG2851">
        <v>0</v>
      </c>
      <c r="CH2851">
        <v>0</v>
      </c>
      <c r="CI2851">
        <v>0</v>
      </c>
    </row>
    <row r="2852" spans="77:87" x14ac:dyDescent="0.25">
      <c r="BY2852" t="s">
        <v>8188</v>
      </c>
      <c r="BZ2852" t="s">
        <v>8189</v>
      </c>
      <c r="CA2852" t="s">
        <v>8190</v>
      </c>
      <c r="CB2852">
        <v>0</v>
      </c>
      <c r="CC2852">
        <v>6.7223934869544898E-6</v>
      </c>
      <c r="CD2852">
        <v>2724</v>
      </c>
      <c r="CE2852">
        <v>-16.357149646236699</v>
      </c>
      <c r="CF2852">
        <v>5.8651942038589782E-6</v>
      </c>
      <c r="CG2852">
        <v>6440.8987048269901</v>
      </c>
      <c r="CH2852">
        <v>5619.5939473796843</v>
      </c>
      <c r="CI2852">
        <v>0</v>
      </c>
    </row>
    <row r="2853" spans="77:87" x14ac:dyDescent="0.25">
      <c r="BY2853" t="s">
        <v>7961</v>
      </c>
      <c r="BZ2853" t="s">
        <v>7962</v>
      </c>
      <c r="CA2853" t="s">
        <v>7963</v>
      </c>
      <c r="CB2853">
        <v>0</v>
      </c>
      <c r="CC2853">
        <v>1.37302466103902E-3</v>
      </c>
      <c r="CD2853">
        <v>2725</v>
      </c>
      <c r="CE2853">
        <v>0</v>
      </c>
      <c r="CF2853">
        <v>1.1979447944112909E-3</v>
      </c>
      <c r="CG2853">
        <v>0</v>
      </c>
      <c r="CH2853">
        <v>0</v>
      </c>
      <c r="CI2853">
        <v>0</v>
      </c>
    </row>
    <row r="2854" spans="77:87" x14ac:dyDescent="0.25">
      <c r="BY2854" t="s">
        <v>4208</v>
      </c>
      <c r="BZ2854" t="s">
        <v>8099</v>
      </c>
      <c r="CA2854" t="s">
        <v>8100</v>
      </c>
      <c r="CB2854">
        <v>0</v>
      </c>
      <c r="CC2854">
        <v>1.0684983755675E-2</v>
      </c>
      <c r="CD2854">
        <v>2726</v>
      </c>
      <c r="CE2854">
        <v>11.4784950763399</v>
      </c>
      <c r="CF2854">
        <v>9.3224987370538626E-3</v>
      </c>
      <c r="CG2854">
        <v>26839.9491563888</v>
      </c>
      <c r="CH2854">
        <v>23417.479879661052</v>
      </c>
      <c r="CI2854">
        <v>0</v>
      </c>
    </row>
    <row r="2855" spans="77:87" x14ac:dyDescent="0.25">
      <c r="BY2855" t="s">
        <v>7741</v>
      </c>
      <c r="BZ2855" t="s">
        <v>7742</v>
      </c>
      <c r="CA2855" t="s">
        <v>7743</v>
      </c>
      <c r="CB2855">
        <v>0</v>
      </c>
      <c r="CC2855">
        <v>2.16943082701966E-2</v>
      </c>
      <c r="CD2855">
        <v>2727</v>
      </c>
      <c r="CE2855">
        <v>0.58593679476044003</v>
      </c>
      <c r="CF2855">
        <v>1.892798024543076E-2</v>
      </c>
      <c r="CG2855">
        <v>54.929988540137799</v>
      </c>
      <c r="CH2855">
        <v>47.925645981430691</v>
      </c>
      <c r="CI2855">
        <v>0</v>
      </c>
    </row>
    <row r="2856" spans="77:87" x14ac:dyDescent="0.25">
      <c r="BY2856" t="s">
        <v>9339</v>
      </c>
      <c r="BZ2856" t="s">
        <v>9339</v>
      </c>
      <c r="CA2856" t="s">
        <v>9340</v>
      </c>
      <c r="CB2856">
        <v>0</v>
      </c>
      <c r="CC2856">
        <v>5.3304683674702504</v>
      </c>
      <c r="CD2856">
        <v>2728</v>
      </c>
      <c r="CE2856">
        <v>0</v>
      </c>
      <c r="CF2856">
        <v>4.6507590240606511</v>
      </c>
      <c r="CG2856">
        <v>0</v>
      </c>
      <c r="CH2856">
        <v>0</v>
      </c>
      <c r="CI2856">
        <v>0</v>
      </c>
    </row>
    <row r="2857" spans="77:87" x14ac:dyDescent="0.25">
      <c r="BY2857" t="s">
        <v>10457</v>
      </c>
      <c r="BZ2857" t="s">
        <v>10458</v>
      </c>
      <c r="CA2857" t="s">
        <v>10459</v>
      </c>
      <c r="CB2857">
        <v>0</v>
      </c>
      <c r="CC2857">
        <v>6.9114663926201096E-4</v>
      </c>
      <c r="CD2857">
        <v>2729</v>
      </c>
      <c r="CE2857">
        <v>-0.34253735669722801</v>
      </c>
      <c r="CF2857">
        <v>6.0301576670315521E-4</v>
      </c>
      <c r="CG2857">
        <v>1.12189687071567</v>
      </c>
      <c r="CH2857">
        <v>0.97883931314323258</v>
      </c>
      <c r="CI2857">
        <v>0</v>
      </c>
    </row>
    <row r="2858" spans="77:87" x14ac:dyDescent="0.25">
      <c r="BY2858" t="s">
        <v>8829</v>
      </c>
      <c r="BZ2858" t="s">
        <v>8830</v>
      </c>
      <c r="CA2858" t="s">
        <v>8831</v>
      </c>
      <c r="CB2858">
        <v>0</v>
      </c>
      <c r="CC2858">
        <v>1.31120194421844E-4</v>
      </c>
      <c r="CD2858">
        <v>2730</v>
      </c>
      <c r="CE2858">
        <v>-38.280224162327201</v>
      </c>
      <c r="CF2858">
        <v>1.1440053395033705E-4</v>
      </c>
      <c r="CG2858">
        <v>6.11407231952861</v>
      </c>
      <c r="CH2858">
        <v>5.3344425017762411</v>
      </c>
      <c r="CI2858">
        <v>0</v>
      </c>
    </row>
    <row r="2859" spans="77:87" x14ac:dyDescent="0.25">
      <c r="BY2859" t="s">
        <v>7848</v>
      </c>
      <c r="BZ2859" t="s">
        <v>7849</v>
      </c>
      <c r="CA2859" t="s">
        <v>7850</v>
      </c>
      <c r="CB2859">
        <v>0</v>
      </c>
      <c r="CC2859">
        <v>5.2545251019298398E-5</v>
      </c>
      <c r="CD2859">
        <v>2731</v>
      </c>
      <c r="CE2859">
        <v>0.19215312552025199</v>
      </c>
      <c r="CF2859">
        <v>4.5844995880823604E-5</v>
      </c>
      <c r="CG2859">
        <v>1408.21431523468</v>
      </c>
      <c r="CH2859">
        <v>1228.6472750418457</v>
      </c>
      <c r="CI2859">
        <v>0</v>
      </c>
    </row>
    <row r="2860" spans="77:87" x14ac:dyDescent="0.25">
      <c r="BY2860" t="s">
        <v>7457</v>
      </c>
      <c r="BZ2860" t="s">
        <v>7457</v>
      </c>
      <c r="CA2860" t="s">
        <v>7458</v>
      </c>
      <c r="CB2860">
        <v>0</v>
      </c>
      <c r="CC2860">
        <v>9.6575863120114493E-6</v>
      </c>
      <c r="CD2860">
        <v>2732</v>
      </c>
      <c r="CE2860">
        <v>-0.22710093536873199</v>
      </c>
      <c r="CF2860">
        <v>8.4261088510216261E-6</v>
      </c>
      <c r="CG2860">
        <v>0</v>
      </c>
      <c r="CH2860">
        <v>0</v>
      </c>
      <c r="CI2860">
        <v>0</v>
      </c>
    </row>
    <row r="2861" spans="77:87" x14ac:dyDescent="0.25">
      <c r="BY2861" t="s">
        <v>8589</v>
      </c>
      <c r="BZ2861" t="s">
        <v>8590</v>
      </c>
      <c r="CA2861" t="s">
        <v>8591</v>
      </c>
      <c r="CB2861">
        <v>0</v>
      </c>
      <c r="CC2861">
        <v>2.0821517349820001E-3</v>
      </c>
      <c r="CD2861">
        <v>2733</v>
      </c>
      <c r="CE2861">
        <v>-1.04032113585831</v>
      </c>
      <c r="CF2861">
        <v>1.8166482386475062E-3</v>
      </c>
      <c r="CG2861">
        <v>0</v>
      </c>
      <c r="CH2861">
        <v>0</v>
      </c>
      <c r="CI2861">
        <v>0</v>
      </c>
    </row>
    <row r="2862" spans="77:87" x14ac:dyDescent="0.25">
      <c r="BY2862" t="s">
        <v>8690</v>
      </c>
      <c r="BZ2862" t="s">
        <v>8691</v>
      </c>
      <c r="CA2862" t="s">
        <v>8692</v>
      </c>
      <c r="CB2862">
        <v>0</v>
      </c>
      <c r="CC2862">
        <v>1.69436403148242E-3</v>
      </c>
      <c r="CD2862">
        <v>2734</v>
      </c>
      <c r="CE2862">
        <v>1.95223857415429</v>
      </c>
      <c r="CF2862">
        <v>1.4783088963719714E-3</v>
      </c>
      <c r="CG2862">
        <v>12087.425689625899</v>
      </c>
      <c r="CH2862">
        <v>10546.109690238947</v>
      </c>
      <c r="CI2862">
        <v>0</v>
      </c>
    </row>
    <row r="2863" spans="77:87" x14ac:dyDescent="0.25">
      <c r="BY2863" t="s">
        <v>10460</v>
      </c>
      <c r="BZ2863" t="s">
        <v>10461</v>
      </c>
      <c r="CA2863" t="s">
        <v>10462</v>
      </c>
      <c r="CB2863">
        <v>0</v>
      </c>
      <c r="CC2863">
        <v>4.3976729582365402E-4</v>
      </c>
      <c r="CD2863">
        <v>2735</v>
      </c>
      <c r="CE2863">
        <v>0.462450954113174</v>
      </c>
      <c r="CF2863">
        <v>3.8369080886399679E-4</v>
      </c>
      <c r="CG2863">
        <v>77.607119960982104</v>
      </c>
      <c r="CH2863">
        <v>67.711125666277468</v>
      </c>
      <c r="CI2863">
        <v>0</v>
      </c>
    </row>
    <row r="2864" spans="77:87" x14ac:dyDescent="0.25">
      <c r="BY2864" t="s">
        <v>8405</v>
      </c>
      <c r="BZ2864" t="s">
        <v>8406</v>
      </c>
      <c r="CA2864" t="s">
        <v>8407</v>
      </c>
      <c r="CB2864">
        <v>0</v>
      </c>
      <c r="CC2864">
        <v>2.0160375753566898E-3</v>
      </c>
      <c r="CD2864">
        <v>2736</v>
      </c>
      <c r="CE2864">
        <v>-11.253173504669601</v>
      </c>
      <c r="CF2864">
        <v>1.7589645599726577E-3</v>
      </c>
      <c r="CG2864">
        <v>102.881388309168</v>
      </c>
      <c r="CH2864">
        <v>89.7625709603128</v>
      </c>
      <c r="CI2864">
        <v>0</v>
      </c>
    </row>
    <row r="2865" spans="77:87" x14ac:dyDescent="0.25">
      <c r="BY2865" t="s">
        <v>10463</v>
      </c>
      <c r="BZ2865" t="s">
        <v>10464</v>
      </c>
      <c r="CA2865" t="s">
        <v>10465</v>
      </c>
      <c r="CB2865">
        <v>0</v>
      </c>
      <c r="CC2865">
        <v>1.55514611526144E-3</v>
      </c>
      <c r="CD2865">
        <v>2737</v>
      </c>
      <c r="CE2865">
        <v>-9.8153377115497695E-2</v>
      </c>
      <c r="CF2865">
        <v>1.3568432135199935E-3</v>
      </c>
      <c r="CG2865">
        <v>0</v>
      </c>
      <c r="CH2865">
        <v>0</v>
      </c>
      <c r="CI2865">
        <v>0</v>
      </c>
    </row>
    <row r="2866" spans="77:87" x14ac:dyDescent="0.25">
      <c r="BY2866" t="s">
        <v>10466</v>
      </c>
      <c r="BZ2866" t="s">
        <v>10466</v>
      </c>
      <c r="CA2866" t="s">
        <v>10467</v>
      </c>
      <c r="CB2866">
        <v>0</v>
      </c>
      <c r="CC2866">
        <v>0.119960547957789</v>
      </c>
      <c r="CD2866">
        <v>2738</v>
      </c>
      <c r="CE2866">
        <v>-19.934307815297601</v>
      </c>
      <c r="CF2866">
        <v>0.10466389864549955</v>
      </c>
      <c r="CG2866">
        <v>74123.644176016605</v>
      </c>
      <c r="CH2866">
        <v>64671.841812556057</v>
      </c>
      <c r="CI2866">
        <v>0</v>
      </c>
    </row>
    <row r="2867" spans="77:87" x14ac:dyDescent="0.25">
      <c r="BY2867" t="s">
        <v>8300</v>
      </c>
      <c r="BZ2867" t="s">
        <v>10468</v>
      </c>
      <c r="CA2867" t="s">
        <v>10469</v>
      </c>
      <c r="CB2867">
        <v>0</v>
      </c>
      <c r="CC2867">
        <v>8.7944498039393207E-3</v>
      </c>
      <c r="CD2867">
        <v>2739</v>
      </c>
      <c r="CE2867">
        <v>-4.8953617208268199</v>
      </c>
      <c r="CF2867">
        <v>7.6730343316398055E-3</v>
      </c>
      <c r="CG2867">
        <v>16624.629969409001</v>
      </c>
      <c r="CH2867">
        <v>14504.75690348979</v>
      </c>
      <c r="CI2867">
        <v>0</v>
      </c>
    </row>
    <row r="2868" spans="77:87" x14ac:dyDescent="0.25">
      <c r="BY2868" t="s">
        <v>10470</v>
      </c>
      <c r="BZ2868" t="s">
        <v>10471</v>
      </c>
      <c r="CA2868" t="s">
        <v>10472</v>
      </c>
      <c r="CB2868">
        <v>0</v>
      </c>
      <c r="CC2868">
        <v>1.4227889389361099E-2</v>
      </c>
      <c r="CD2868">
        <v>2740</v>
      </c>
      <c r="CE2868">
        <v>9.1743115604185803</v>
      </c>
      <c r="CF2868">
        <v>1.2413634301766114E-2</v>
      </c>
      <c r="CG2868">
        <v>5747.3610380270202</v>
      </c>
      <c r="CH2868">
        <v>5014.4920426240451</v>
      </c>
      <c r="CI2868">
        <v>0</v>
      </c>
    </row>
    <row r="2869" spans="77:87" x14ac:dyDescent="0.25">
      <c r="BY2869" t="s">
        <v>10473</v>
      </c>
      <c r="BZ2869" t="s">
        <v>10474</v>
      </c>
      <c r="CA2869" t="s">
        <v>10475</v>
      </c>
      <c r="CB2869">
        <v>0</v>
      </c>
      <c r="CC2869">
        <v>2.1251097136421301E-2</v>
      </c>
      <c r="CD2869">
        <v>2741</v>
      </c>
      <c r="CE2869">
        <v>-1.0180693484638399</v>
      </c>
      <c r="CF2869">
        <v>1.8541284736167684E-2</v>
      </c>
      <c r="CG2869">
        <v>2060961.07475824</v>
      </c>
      <c r="CH2869">
        <v>1798159.6842715186</v>
      </c>
      <c r="CI2869">
        <v>0</v>
      </c>
    </row>
    <row r="2870" spans="77:87" x14ac:dyDescent="0.25">
      <c r="BY2870" t="s">
        <v>10476</v>
      </c>
      <c r="BZ2870" t="s">
        <v>10477</v>
      </c>
      <c r="CA2870" t="s">
        <v>10478</v>
      </c>
      <c r="CB2870">
        <v>0</v>
      </c>
      <c r="CC2870">
        <v>9.6513196899388994E-5</v>
      </c>
      <c r="CD2870">
        <v>2742</v>
      </c>
      <c r="CE2870">
        <v>-47.511114430319203</v>
      </c>
      <c r="CF2870">
        <v>8.4206413109960343E-5</v>
      </c>
      <c r="CG2870">
        <v>68180.084255085196</v>
      </c>
      <c r="CH2870">
        <v>59486.168991382292</v>
      </c>
      <c r="CI2870">
        <v>0</v>
      </c>
    </row>
    <row r="2871" spans="77:87" x14ac:dyDescent="0.25">
      <c r="BY2871" t="s">
        <v>8326</v>
      </c>
      <c r="BZ2871" t="s">
        <v>10479</v>
      </c>
      <c r="CA2871" t="s">
        <v>10480</v>
      </c>
      <c r="CB2871">
        <v>0</v>
      </c>
      <c r="CC2871">
        <v>7.6779948269414096</v>
      </c>
      <c r="CD2871">
        <v>2743</v>
      </c>
      <c r="CE2871">
        <v>39.348357664825201</v>
      </c>
      <c r="CF2871">
        <v>6.6989429945788057</v>
      </c>
      <c r="CG2871">
        <v>6819.5386857338899</v>
      </c>
      <c r="CH2871">
        <v>5949.9520297612216</v>
      </c>
      <c r="CI2871">
        <v>0</v>
      </c>
    </row>
    <row r="2872" spans="77:87" x14ac:dyDescent="0.25">
      <c r="BY2872" t="s">
        <v>6491</v>
      </c>
      <c r="BZ2872" t="s">
        <v>10481</v>
      </c>
      <c r="CA2872" t="s">
        <v>10482</v>
      </c>
      <c r="CB2872">
        <v>0</v>
      </c>
      <c r="CC2872">
        <v>0.114328938299587</v>
      </c>
      <c r="CD2872">
        <v>2744</v>
      </c>
      <c r="CE2872">
        <v>0.87081141578779897</v>
      </c>
      <c r="CF2872">
        <v>9.9750398061253506E-2</v>
      </c>
      <c r="CG2872">
        <v>866.22489321338901</v>
      </c>
      <c r="CH2872">
        <v>755.76909218017727</v>
      </c>
      <c r="CI2872">
        <v>0</v>
      </c>
    </row>
    <row r="2873" spans="77:87" x14ac:dyDescent="0.25">
      <c r="BY2873" t="s">
        <v>8959</v>
      </c>
      <c r="BZ2873" t="s">
        <v>8960</v>
      </c>
      <c r="CA2873" t="s">
        <v>8961</v>
      </c>
      <c r="CB2873">
        <v>0</v>
      </c>
      <c r="CC2873">
        <v>1.08789626487874E-2</v>
      </c>
      <c r="CD2873">
        <v>2745</v>
      </c>
      <c r="CE2873">
        <v>0</v>
      </c>
      <c r="CF2873">
        <v>9.4917426055899281E-3</v>
      </c>
      <c r="CG2873">
        <v>0</v>
      </c>
      <c r="CH2873">
        <v>0</v>
      </c>
      <c r="CI2873">
        <v>0</v>
      </c>
    </row>
    <row r="2874" spans="77:87" x14ac:dyDescent="0.25">
      <c r="BY2874" t="s">
        <v>10483</v>
      </c>
      <c r="BZ2874" t="s">
        <v>10484</v>
      </c>
      <c r="CA2874" t="s">
        <v>10485</v>
      </c>
      <c r="CB2874">
        <v>0</v>
      </c>
      <c r="CC2874">
        <v>1.2551432976120099E-2</v>
      </c>
      <c r="CD2874">
        <v>2746</v>
      </c>
      <c r="CE2874">
        <v>-3.0800604161719001</v>
      </c>
      <c r="CF2874">
        <v>1.0950949551603126E-2</v>
      </c>
      <c r="CG2874">
        <v>1091093.3655526901</v>
      </c>
      <c r="CH2874">
        <v>951963.68613760488</v>
      </c>
      <c r="CI2874">
        <v>0</v>
      </c>
    </row>
    <row r="2875" spans="77:87" x14ac:dyDescent="0.25">
      <c r="BY2875" t="s">
        <v>10486</v>
      </c>
      <c r="BZ2875" t="s">
        <v>10486</v>
      </c>
      <c r="CA2875" t="s">
        <v>10487</v>
      </c>
      <c r="CB2875">
        <v>0</v>
      </c>
      <c r="CC2875">
        <v>2.6547761186525302E-2</v>
      </c>
      <c r="CD2875">
        <v>2747</v>
      </c>
      <c r="CE2875">
        <v>-7.5917866377946597</v>
      </c>
      <c r="CF2875">
        <v>2.3162549966586725E-2</v>
      </c>
      <c r="CG2875">
        <v>45742.811799126197</v>
      </c>
      <c r="CH2875">
        <v>39909.962895372439</v>
      </c>
      <c r="CI2875">
        <v>0</v>
      </c>
    </row>
    <row r="2876" spans="77:87" x14ac:dyDescent="0.25">
      <c r="BY2876" t="s">
        <v>10488</v>
      </c>
      <c r="BZ2876" t="s">
        <v>10489</v>
      </c>
      <c r="CA2876" t="s">
        <v>10490</v>
      </c>
      <c r="CB2876">
        <v>0</v>
      </c>
      <c r="CC2876">
        <v>1.53635966949596E-2</v>
      </c>
      <c r="CD2876">
        <v>2748</v>
      </c>
      <c r="CE2876">
        <v>-7.2624773657307502</v>
      </c>
      <c r="CF2876">
        <v>1.3404523025998528E-2</v>
      </c>
      <c r="CG2876">
        <v>83413.541484068206</v>
      </c>
      <c r="CH2876">
        <v>72777.147155268773</v>
      </c>
      <c r="CI2876">
        <v>0</v>
      </c>
    </row>
    <row r="2877" spans="77:87" x14ac:dyDescent="0.25">
      <c r="BY2877" t="s">
        <v>8773</v>
      </c>
      <c r="BZ2877" t="s">
        <v>8774</v>
      </c>
      <c r="CA2877" t="s">
        <v>8775</v>
      </c>
      <c r="CB2877">
        <v>0</v>
      </c>
      <c r="CC2877">
        <v>1.25783180074504E-4</v>
      </c>
      <c r="CD2877">
        <v>2749</v>
      </c>
      <c r="CE2877">
        <v>0</v>
      </c>
      <c r="CF2877">
        <v>1.0974406365048375E-4</v>
      </c>
      <c r="CG2877">
        <v>0</v>
      </c>
      <c r="CH2877">
        <v>0</v>
      </c>
      <c r="CI2877">
        <v>0</v>
      </c>
    </row>
    <row r="2878" spans="77:87" x14ac:dyDescent="0.25">
      <c r="BY2878" t="s">
        <v>8718</v>
      </c>
      <c r="BZ2878" t="s">
        <v>8719</v>
      </c>
      <c r="CA2878" t="s">
        <v>8720</v>
      </c>
      <c r="CB2878">
        <v>0</v>
      </c>
      <c r="CC2878">
        <v>1.91236498969259E-3</v>
      </c>
      <c r="CD2878">
        <v>2750</v>
      </c>
      <c r="CE2878">
        <v>-2.62604658568211</v>
      </c>
      <c r="CF2878">
        <v>1.6685116803969299E-3</v>
      </c>
      <c r="CG2878">
        <v>5.1890219871133203</v>
      </c>
      <c r="CH2878">
        <v>4.5273490374485545</v>
      </c>
      <c r="CI2878">
        <v>0</v>
      </c>
    </row>
    <row r="2879" spans="77:87" x14ac:dyDescent="0.25">
      <c r="BY2879" t="s">
        <v>9349</v>
      </c>
      <c r="BZ2879" t="s">
        <v>9350</v>
      </c>
      <c r="CA2879" t="s">
        <v>9351</v>
      </c>
      <c r="CB2879">
        <v>0</v>
      </c>
      <c r="CC2879">
        <v>6.8482326601849206E-2</v>
      </c>
      <c r="CD2879">
        <v>2751</v>
      </c>
      <c r="CE2879">
        <v>31.628902053521799</v>
      </c>
      <c r="CF2879">
        <v>5.9749871207541036E-2</v>
      </c>
      <c r="CG2879">
        <v>41.724295611035203</v>
      </c>
      <c r="CH2879">
        <v>36.403863780489679</v>
      </c>
      <c r="CI2879">
        <v>0</v>
      </c>
    </row>
    <row r="2880" spans="77:87" x14ac:dyDescent="0.25">
      <c r="BY2880" t="s">
        <v>10491</v>
      </c>
      <c r="BZ2880" t="s">
        <v>10492</v>
      </c>
      <c r="CA2880" t="s">
        <v>10493</v>
      </c>
      <c r="CB2880">
        <v>0</v>
      </c>
      <c r="CC2880">
        <v>2.4244902640508E-5</v>
      </c>
      <c r="CD2880">
        <v>2752</v>
      </c>
      <c r="CE2880">
        <v>-3.24192702426414</v>
      </c>
      <c r="CF2880">
        <v>2.1153338125206273E-5</v>
      </c>
      <c r="CG2880">
        <v>11139.513010491301</v>
      </c>
      <c r="CH2880">
        <v>9719.0691484715171</v>
      </c>
      <c r="CI2880">
        <v>0</v>
      </c>
    </row>
    <row r="2881" spans="77:87" x14ac:dyDescent="0.25">
      <c r="BY2881" t="s">
        <v>9472</v>
      </c>
      <c r="BZ2881" t="s">
        <v>9473</v>
      </c>
      <c r="CA2881" t="s">
        <v>9474</v>
      </c>
      <c r="CB2881">
        <v>0</v>
      </c>
      <c r="CC2881">
        <v>2.4244040583609199E-4</v>
      </c>
      <c r="CD2881">
        <v>2753</v>
      </c>
      <c r="CE2881">
        <v>1.0528041432353701</v>
      </c>
      <c r="CF2881">
        <v>2.1152585992630866E-4</v>
      </c>
      <c r="CG2881">
        <v>0.484880811672184</v>
      </c>
      <c r="CH2881">
        <v>0.42305171985261736</v>
      </c>
      <c r="CI2881">
        <v>0</v>
      </c>
    </row>
    <row r="2882" spans="77:87" x14ac:dyDescent="0.25">
      <c r="BY2882" t="s">
        <v>9300</v>
      </c>
      <c r="BZ2882" t="s">
        <v>9301</v>
      </c>
      <c r="CA2882" t="s">
        <v>9302</v>
      </c>
      <c r="CB2882">
        <v>0</v>
      </c>
      <c r="CC2882">
        <v>3.1950401057283802E-3</v>
      </c>
      <c r="CD2882">
        <v>2754</v>
      </c>
      <c r="CE2882">
        <v>-2.6816413155915901</v>
      </c>
      <c r="CF2882">
        <v>2.7876277616865328E-3</v>
      </c>
      <c r="CG2882">
        <v>5630.98414835517</v>
      </c>
      <c r="CH2882">
        <v>4912.9548356618116</v>
      </c>
      <c r="CI2882">
        <v>0</v>
      </c>
    </row>
    <row r="2883" spans="77:87" x14ac:dyDescent="0.25">
      <c r="BY2883" t="s">
        <v>6870</v>
      </c>
      <c r="BZ2883" t="s">
        <v>6871</v>
      </c>
      <c r="CA2883" t="s">
        <v>6872</v>
      </c>
      <c r="CB2883">
        <v>0</v>
      </c>
      <c r="CC2883">
        <v>1.34450682220397E-2</v>
      </c>
      <c r="CD2883">
        <v>2755</v>
      </c>
      <c r="CE2883">
        <v>0</v>
      </c>
      <c r="CF2883">
        <v>1.1730633792774536E-2</v>
      </c>
      <c r="CG2883">
        <v>0</v>
      </c>
      <c r="CH2883">
        <v>0</v>
      </c>
      <c r="CI2883">
        <v>0</v>
      </c>
    </row>
    <row r="2884" spans="77:87" x14ac:dyDescent="0.25">
      <c r="BY2884" t="s">
        <v>7382</v>
      </c>
      <c r="BZ2884" t="s">
        <v>7383</v>
      </c>
      <c r="CA2884" t="s">
        <v>7384</v>
      </c>
      <c r="CB2884">
        <v>0</v>
      </c>
      <c r="CC2884">
        <v>2.08555611243795E-4</v>
      </c>
      <c r="CD2884">
        <v>2756</v>
      </c>
      <c r="CE2884">
        <v>19.884595608258898</v>
      </c>
      <c r="CF2884">
        <v>1.819618510316538E-4</v>
      </c>
      <c r="CG2884">
        <v>0.39938399553186699</v>
      </c>
      <c r="CH2884">
        <v>0.34845694472561667</v>
      </c>
      <c r="CI2884">
        <v>0</v>
      </c>
    </row>
    <row r="2885" spans="77:87" x14ac:dyDescent="0.25">
      <c r="BY2885" t="s">
        <v>8903</v>
      </c>
      <c r="BZ2885" t="s">
        <v>8904</v>
      </c>
      <c r="CA2885" t="s">
        <v>8905</v>
      </c>
      <c r="CB2885">
        <v>0</v>
      </c>
      <c r="CC2885">
        <v>6.0061393662714201E-4</v>
      </c>
      <c r="CD2885">
        <v>2757</v>
      </c>
      <c r="CE2885">
        <v>0</v>
      </c>
      <c r="CF2885">
        <v>5.240272511120689E-4</v>
      </c>
      <c r="CG2885">
        <v>0</v>
      </c>
      <c r="CH2885">
        <v>0</v>
      </c>
      <c r="CI2885">
        <v>0</v>
      </c>
    </row>
    <row r="2886" spans="77:87" x14ac:dyDescent="0.25">
      <c r="BY2886" t="s">
        <v>9116</v>
      </c>
      <c r="BZ2886" t="s">
        <v>9117</v>
      </c>
      <c r="CA2886" t="s">
        <v>9118</v>
      </c>
      <c r="CB2886">
        <v>0</v>
      </c>
      <c r="CC2886">
        <v>4.5190273015966297E-3</v>
      </c>
      <c r="CD2886">
        <v>2758</v>
      </c>
      <c r="CE2886">
        <v>5.0105366954772403</v>
      </c>
      <c r="CF2886">
        <v>3.9427880542608389E-3</v>
      </c>
      <c r="CG2886">
        <v>529.07951488828405</v>
      </c>
      <c r="CH2886">
        <v>461.61446962681964</v>
      </c>
      <c r="CI2886">
        <v>0</v>
      </c>
    </row>
    <row r="2887" spans="77:87" x14ac:dyDescent="0.25">
      <c r="BY2887" t="s">
        <v>7035</v>
      </c>
      <c r="BZ2887" t="s">
        <v>7036</v>
      </c>
      <c r="CA2887" t="s">
        <v>7037</v>
      </c>
      <c r="CB2887">
        <v>0</v>
      </c>
      <c r="CC2887">
        <v>5.3618119315481001E-4</v>
      </c>
      <c r="CD2887">
        <v>2759</v>
      </c>
      <c r="CE2887">
        <v>0.53222465977933797</v>
      </c>
      <c r="CF2887">
        <v>4.678105844908678E-4</v>
      </c>
      <c r="CG2887">
        <v>156.730180892183</v>
      </c>
      <c r="CH2887">
        <v>136.74488860589724</v>
      </c>
      <c r="CI2887">
        <v>0</v>
      </c>
    </row>
    <row r="2888" spans="77:87" x14ac:dyDescent="0.25">
      <c r="BY2888" t="s">
        <v>7631</v>
      </c>
      <c r="BZ2888" t="s">
        <v>7632</v>
      </c>
      <c r="CA2888" t="s">
        <v>7633</v>
      </c>
      <c r="CB2888">
        <v>0</v>
      </c>
      <c r="CC2888">
        <v>2.49900078071929E-5</v>
      </c>
      <c r="CD2888">
        <v>2760</v>
      </c>
      <c r="CE2888">
        <v>-1.7769108132671101</v>
      </c>
      <c r="CF2888">
        <v>2.1803431951666514E-5</v>
      </c>
      <c r="CG2888">
        <v>20199.673776093699</v>
      </c>
      <c r="CH2888">
        <v>17623.932574208895</v>
      </c>
      <c r="CI2888">
        <v>0</v>
      </c>
    </row>
    <row r="2889" spans="77:87" x14ac:dyDescent="0.25">
      <c r="BY2889" t="s">
        <v>5234</v>
      </c>
      <c r="BZ2889" t="s">
        <v>5235</v>
      </c>
      <c r="CA2889" t="s">
        <v>5236</v>
      </c>
      <c r="CB2889">
        <v>0</v>
      </c>
      <c r="CC2889">
        <v>8.3422244497518006E-2</v>
      </c>
      <c r="CD2889">
        <v>2761</v>
      </c>
      <c r="CE2889">
        <v>15.457534086177899</v>
      </c>
      <c r="CF2889">
        <v>7.278474041266153E-2</v>
      </c>
      <c r="CG2889">
        <v>16.5694626149855</v>
      </c>
      <c r="CH2889">
        <v>14.456624159098247</v>
      </c>
      <c r="CI2889">
        <v>0</v>
      </c>
    </row>
    <row r="2890" spans="77:87" x14ac:dyDescent="0.25">
      <c r="BY2890" t="s">
        <v>8822</v>
      </c>
      <c r="BZ2890" t="s">
        <v>8823</v>
      </c>
      <c r="CA2890" t="s">
        <v>8824</v>
      </c>
      <c r="CB2890">
        <v>0</v>
      </c>
      <c r="CC2890">
        <v>4.07619361414602E-6</v>
      </c>
      <c r="CD2890">
        <v>2762</v>
      </c>
      <c r="CE2890">
        <v>0.863320459660331</v>
      </c>
      <c r="CF2890">
        <v>3.5564218616318061E-6</v>
      </c>
      <c r="CG2890">
        <v>3.2593244138711599</v>
      </c>
      <c r="CH2890">
        <v>2.8437149205607941</v>
      </c>
      <c r="CI2890">
        <v>0</v>
      </c>
    </row>
    <row r="2891" spans="77:87" x14ac:dyDescent="0.25">
      <c r="BY2891" t="s">
        <v>10494</v>
      </c>
      <c r="BZ2891" t="s">
        <v>10495</v>
      </c>
      <c r="CA2891" t="s">
        <v>10496</v>
      </c>
      <c r="CB2891">
        <v>0</v>
      </c>
      <c r="CC2891">
        <v>4.2781526535776801E-5</v>
      </c>
      <c r="CD2891">
        <v>2763</v>
      </c>
      <c r="CE2891">
        <v>25.194888355641499</v>
      </c>
      <c r="CF2891">
        <v>3.7326282961093773E-5</v>
      </c>
      <c r="CG2891">
        <v>9.48972306461852</v>
      </c>
      <c r="CH2891">
        <v>8.2796505177567585</v>
      </c>
      <c r="CI2891">
        <v>0</v>
      </c>
    </row>
    <row r="2892" spans="77:87" x14ac:dyDescent="0.25">
      <c r="BY2892" t="s">
        <v>10497</v>
      </c>
      <c r="BZ2892" t="s">
        <v>10498</v>
      </c>
      <c r="CA2892" t="s">
        <v>10499</v>
      </c>
      <c r="CB2892">
        <v>0</v>
      </c>
      <c r="CC2892">
        <v>0.26786686762050499</v>
      </c>
      <c r="CD2892">
        <v>2764</v>
      </c>
      <c r="CE2892">
        <v>-6.9952181530922299</v>
      </c>
      <c r="CF2892">
        <v>0.23371009186274402</v>
      </c>
      <c r="CG2892">
        <v>24677.818884313499</v>
      </c>
      <c r="CH2892">
        <v>21531.051487099157</v>
      </c>
      <c r="CI2892">
        <v>0</v>
      </c>
    </row>
    <row r="2893" spans="77:87" x14ac:dyDescent="0.25">
      <c r="BY2893" t="s">
        <v>9229</v>
      </c>
      <c r="BZ2893" t="s">
        <v>9230</v>
      </c>
      <c r="CA2893" t="s">
        <v>9231</v>
      </c>
      <c r="CB2893">
        <v>0</v>
      </c>
      <c r="CC2893">
        <v>3.4185387877363098E-3</v>
      </c>
      <c r="CD2893">
        <v>2765</v>
      </c>
      <c r="CE2893">
        <v>117.286355874915</v>
      </c>
      <c r="CF2893">
        <v>2.9826272327569034E-3</v>
      </c>
      <c r="CG2893">
        <v>841.07921498973303</v>
      </c>
      <c r="CH2893">
        <v>733.8298399695326</v>
      </c>
      <c r="CI2893">
        <v>0</v>
      </c>
    </row>
    <row r="2894" spans="77:87" x14ac:dyDescent="0.25">
      <c r="BY2894" t="s">
        <v>10500</v>
      </c>
      <c r="BZ2894" t="s">
        <v>10500</v>
      </c>
      <c r="CA2894" t="s">
        <v>10501</v>
      </c>
      <c r="CB2894">
        <v>0</v>
      </c>
      <c r="CC2894">
        <v>1.1400568745646</v>
      </c>
      <c r="CD2894">
        <v>2766</v>
      </c>
      <c r="CE2894">
        <v>-0.311156422162359</v>
      </c>
      <c r="CF2894">
        <v>0.99468366226137006</v>
      </c>
      <c r="CG2894">
        <v>1531541.89396571</v>
      </c>
      <c r="CH2894">
        <v>1336248.8608985671</v>
      </c>
      <c r="CI2894">
        <v>0</v>
      </c>
    </row>
    <row r="2895" spans="77:87" x14ac:dyDescent="0.25">
      <c r="BY2895" t="s">
        <v>10502</v>
      </c>
      <c r="BZ2895" t="s">
        <v>10503</v>
      </c>
      <c r="CA2895" t="s">
        <v>10504</v>
      </c>
      <c r="CB2895">
        <v>0</v>
      </c>
      <c r="CC2895">
        <v>0.10597075929217301</v>
      </c>
      <c r="CD2895">
        <v>2767</v>
      </c>
      <c r="CE2895">
        <v>5.5780199594343696</v>
      </c>
      <c r="CF2895">
        <v>9.2458003891790902E-2</v>
      </c>
      <c r="CG2895">
        <v>80.219975516412404</v>
      </c>
      <c r="CH2895">
        <v>69.990805558412632</v>
      </c>
      <c r="CI2895">
        <v>0</v>
      </c>
    </row>
    <row r="2896" spans="77:87" x14ac:dyDescent="0.25">
      <c r="BY2896" t="s">
        <v>7177</v>
      </c>
      <c r="BZ2896" t="s">
        <v>7178</v>
      </c>
      <c r="CA2896" t="s">
        <v>7179</v>
      </c>
      <c r="CB2896">
        <v>0</v>
      </c>
      <c r="CC2896">
        <v>1.82409831300684E-3</v>
      </c>
      <c r="CD2896">
        <v>2768</v>
      </c>
      <c r="CE2896">
        <v>-5.7898821525068698</v>
      </c>
      <c r="CF2896">
        <v>1.5915002407220866E-3</v>
      </c>
      <c r="CG2896">
        <v>2789885.42692379</v>
      </c>
      <c r="CH2896">
        <v>2434135.9765950311</v>
      </c>
      <c r="CI2896">
        <v>0</v>
      </c>
    </row>
    <row r="2897" spans="77:87" x14ac:dyDescent="0.25">
      <c r="BY2897" t="s">
        <v>6843</v>
      </c>
      <c r="BZ2897" t="s">
        <v>6844</v>
      </c>
      <c r="CA2897" t="s">
        <v>6845</v>
      </c>
      <c r="CB2897">
        <v>0</v>
      </c>
      <c r="CC2897">
        <v>0.18686898985497899</v>
      </c>
      <c r="CD2897">
        <v>2769</v>
      </c>
      <c r="CE2897">
        <v>7.9994288663127397</v>
      </c>
      <c r="CF2897">
        <v>0.16304057748261128</v>
      </c>
      <c r="CG2897">
        <v>47.4547223056069</v>
      </c>
      <c r="CH2897">
        <v>41.40358084552976</v>
      </c>
      <c r="CI2897">
        <v>0</v>
      </c>
    </row>
    <row r="2898" spans="77:87" x14ac:dyDescent="0.25">
      <c r="BY2898" t="s">
        <v>6776</v>
      </c>
      <c r="BZ2898" t="s">
        <v>10505</v>
      </c>
      <c r="CA2898" t="s">
        <v>10506</v>
      </c>
      <c r="CB2898">
        <v>0</v>
      </c>
      <c r="CC2898">
        <v>0.14106174925590301</v>
      </c>
      <c r="CD2898">
        <v>2770</v>
      </c>
      <c r="CE2898">
        <v>42.394443795504699</v>
      </c>
      <c r="CF2898">
        <v>0.12307440136128585</v>
      </c>
      <c r="CG2898">
        <v>4906.3547587066096</v>
      </c>
      <c r="CH2898">
        <v>4280.725838004897</v>
      </c>
      <c r="CI2898">
        <v>0</v>
      </c>
    </row>
    <row r="2899" spans="77:87" x14ac:dyDescent="0.25">
      <c r="BY2899" t="s">
        <v>8172</v>
      </c>
      <c r="BZ2899" t="s">
        <v>8173</v>
      </c>
      <c r="CA2899" t="s">
        <v>8174</v>
      </c>
      <c r="CB2899">
        <v>0</v>
      </c>
      <c r="CC2899">
        <v>3.4814757642215698E-5</v>
      </c>
      <c r="CD2899">
        <v>2771</v>
      </c>
      <c r="CE2899">
        <v>1.3862927486227801</v>
      </c>
      <c r="CF2899">
        <v>3.0375388636226221E-5</v>
      </c>
      <c r="CG2899">
        <v>5.5647964263226199E-3</v>
      </c>
      <c r="CH2899">
        <v>4.85520697481652E-3</v>
      </c>
      <c r="CI2899">
        <v>0</v>
      </c>
    </row>
    <row r="2900" spans="77:87" x14ac:dyDescent="0.25">
      <c r="BY2900" t="s">
        <v>5802</v>
      </c>
      <c r="BZ2900" t="s">
        <v>9166</v>
      </c>
      <c r="CA2900" t="s">
        <v>9167</v>
      </c>
      <c r="CB2900">
        <v>0</v>
      </c>
      <c r="CC2900">
        <v>7.9455632941434796E-3</v>
      </c>
      <c r="CD2900">
        <v>2772</v>
      </c>
      <c r="CE2900">
        <v>0</v>
      </c>
      <c r="CF2900">
        <v>6.9323927362540715E-3</v>
      </c>
      <c r="CG2900">
        <v>0</v>
      </c>
      <c r="CH2900">
        <v>0</v>
      </c>
      <c r="CI2900">
        <v>0</v>
      </c>
    </row>
    <row r="2901" spans="77:87" x14ac:dyDescent="0.25">
      <c r="BY2901" t="s">
        <v>5813</v>
      </c>
      <c r="BZ2901" t="s">
        <v>5814</v>
      </c>
      <c r="CA2901" t="s">
        <v>5815</v>
      </c>
      <c r="CB2901">
        <v>0</v>
      </c>
      <c r="CC2901">
        <v>204.71258734889699</v>
      </c>
      <c r="CD2901">
        <v>2773</v>
      </c>
      <c r="CE2901">
        <v>-1.0784545648908199</v>
      </c>
      <c r="CF2901">
        <v>178.60886648568982</v>
      </c>
      <c r="CG2901">
        <v>33055.4089383725</v>
      </c>
      <c r="CH2901">
        <v>28840.381523004882</v>
      </c>
      <c r="CI2901">
        <v>0</v>
      </c>
    </row>
    <row r="2902" spans="77:87" x14ac:dyDescent="0.25">
      <c r="BY2902" t="s">
        <v>6932</v>
      </c>
      <c r="BZ2902" t="s">
        <v>2971</v>
      </c>
      <c r="CA2902" t="s">
        <v>10507</v>
      </c>
      <c r="CB2902">
        <v>0</v>
      </c>
      <c r="CC2902">
        <v>2.6207030628032699E-4</v>
      </c>
      <c r="CD2902">
        <v>2774</v>
      </c>
      <c r="CE2902">
        <v>-1.94401765890776</v>
      </c>
      <c r="CF2902">
        <v>2.2865267324529749E-4</v>
      </c>
      <c r="CG2902">
        <v>9917.2903220066</v>
      </c>
      <c r="CH2902">
        <v>8652.6969638862538</v>
      </c>
      <c r="CI2902">
        <v>0</v>
      </c>
    </row>
    <row r="2903" spans="77:87" x14ac:dyDescent="0.25">
      <c r="BY2903" t="s">
        <v>10508</v>
      </c>
      <c r="BZ2903" t="s">
        <v>10509</v>
      </c>
      <c r="CA2903" t="s">
        <v>10510</v>
      </c>
      <c r="CB2903">
        <v>0</v>
      </c>
      <c r="CC2903">
        <v>0.11821593709035901</v>
      </c>
      <c r="CD2903">
        <v>2775</v>
      </c>
      <c r="CE2903">
        <v>-4.8945757166975898</v>
      </c>
      <c r="CF2903">
        <v>0.10314175008821902</v>
      </c>
      <c r="CG2903">
        <v>142517.700581671</v>
      </c>
      <c r="CH2903">
        <v>124344.69850969987</v>
      </c>
      <c r="CI2903">
        <v>0</v>
      </c>
    </row>
    <row r="2904" spans="77:87" x14ac:dyDescent="0.25">
      <c r="BY2904" t="s">
        <v>6181</v>
      </c>
      <c r="BZ2904" t="s">
        <v>6181</v>
      </c>
      <c r="CA2904" t="s">
        <v>6182</v>
      </c>
      <c r="CB2904">
        <v>0</v>
      </c>
      <c r="CC2904">
        <v>3.4790039673882198E-5</v>
      </c>
      <c r="CD2904">
        <v>2776</v>
      </c>
      <c r="CE2904">
        <v>0.92701611984616095</v>
      </c>
      <c r="CF2904">
        <v>3.0353822554906799E-5</v>
      </c>
      <c r="CG2904">
        <v>0.50598633701694296</v>
      </c>
      <c r="CH2904">
        <v>0.44146599523856472</v>
      </c>
      <c r="CI2904">
        <v>0</v>
      </c>
    </row>
    <row r="2905" spans="77:87" x14ac:dyDescent="0.25">
      <c r="BY2905" t="s">
        <v>2843</v>
      </c>
      <c r="BZ2905" t="s">
        <v>2843</v>
      </c>
      <c r="CA2905" t="s">
        <v>5038</v>
      </c>
      <c r="CB2905">
        <v>0</v>
      </c>
      <c r="CC2905">
        <v>2.1241186264300799E-2</v>
      </c>
      <c r="CD2905">
        <v>2777</v>
      </c>
      <c r="CE2905">
        <v>-0.84110031626278103</v>
      </c>
      <c r="CF2905">
        <v>1.8532637638994754E-2</v>
      </c>
      <c r="CG2905">
        <v>295683.81095142697</v>
      </c>
      <c r="CH2905">
        <v>257979.98548176684</v>
      </c>
      <c r="CI2905">
        <v>0</v>
      </c>
    </row>
    <row r="2906" spans="77:87" x14ac:dyDescent="0.25">
      <c r="BY2906" t="s">
        <v>10511</v>
      </c>
      <c r="BZ2906" t="s">
        <v>10512</v>
      </c>
      <c r="CA2906" t="s">
        <v>10513</v>
      </c>
      <c r="CB2906">
        <v>0</v>
      </c>
      <c r="CC2906">
        <v>3.4422569814466501E-2</v>
      </c>
      <c r="CD2906">
        <v>2778</v>
      </c>
      <c r="CE2906">
        <v>-54.7526169812107</v>
      </c>
      <c r="CF2906">
        <v>3.0033210247144636E-2</v>
      </c>
      <c r="CG2906">
        <v>5161.1218520083903</v>
      </c>
      <c r="CH2906">
        <v>4503.006560171395</v>
      </c>
      <c r="CI2906">
        <v>0</v>
      </c>
    </row>
    <row r="2907" spans="77:87" x14ac:dyDescent="0.25">
      <c r="BY2907" t="s">
        <v>10514</v>
      </c>
      <c r="BZ2907" t="s">
        <v>10515</v>
      </c>
      <c r="CA2907" t="s">
        <v>10516</v>
      </c>
      <c r="CB2907">
        <v>0</v>
      </c>
      <c r="CC2907">
        <v>8.6186582434877396E-2</v>
      </c>
      <c r="CD2907">
        <v>2779</v>
      </c>
      <c r="CE2907">
        <v>-21.874671175298801</v>
      </c>
      <c r="CF2907">
        <v>7.5196586562276471E-2</v>
      </c>
      <c r="CG2907">
        <v>105016.271500688</v>
      </c>
      <c r="CH2907">
        <v>91625.226656549319</v>
      </c>
      <c r="CI2907">
        <v>0</v>
      </c>
    </row>
    <row r="2908" spans="77:87" x14ac:dyDescent="0.25">
      <c r="BY2908" t="s">
        <v>7401</v>
      </c>
      <c r="BZ2908" t="s">
        <v>7402</v>
      </c>
      <c r="CA2908" t="s">
        <v>7403</v>
      </c>
      <c r="CB2908">
        <v>0</v>
      </c>
      <c r="CC2908">
        <v>1.5467294538358999E-2</v>
      </c>
      <c r="CD2908">
        <v>2780</v>
      </c>
      <c r="CE2908">
        <v>0.91615616078956397</v>
      </c>
      <c r="CF2908">
        <v>1.3494997942594697E-2</v>
      </c>
      <c r="CG2908">
        <v>0</v>
      </c>
      <c r="CH2908">
        <v>0</v>
      </c>
      <c r="CI2908">
        <v>0</v>
      </c>
    </row>
    <row r="2909" spans="77:87" x14ac:dyDescent="0.25">
      <c r="BY2909" t="s">
        <v>8892</v>
      </c>
      <c r="BZ2909" t="s">
        <v>8893</v>
      </c>
      <c r="CA2909" t="s">
        <v>8894</v>
      </c>
      <c r="CB2909">
        <v>0</v>
      </c>
      <c r="CC2909">
        <v>7.22701676912888E-2</v>
      </c>
      <c r="CD2909">
        <v>2781</v>
      </c>
      <c r="CE2909">
        <v>-0.62378257592320097</v>
      </c>
      <c r="CF2909">
        <v>6.3054709528301833E-2</v>
      </c>
      <c r="CG2909">
        <v>0</v>
      </c>
      <c r="CH2909">
        <v>0</v>
      </c>
      <c r="CI2909">
        <v>0</v>
      </c>
    </row>
    <row r="2910" spans="77:87" x14ac:dyDescent="0.25">
      <c r="BY2910" t="s">
        <v>10517</v>
      </c>
      <c r="BZ2910" t="s">
        <v>10518</v>
      </c>
      <c r="CA2910" t="s">
        <v>10519</v>
      </c>
      <c r="CB2910">
        <v>0</v>
      </c>
      <c r="CC2910">
        <v>6.0098915462237102E-4</v>
      </c>
      <c r="CD2910">
        <v>2782</v>
      </c>
      <c r="CE2910">
        <v>-3.2995883104922399</v>
      </c>
      <c r="CF2910">
        <v>5.2435462355985424E-4</v>
      </c>
      <c r="CG2910">
        <v>44577.675265771199</v>
      </c>
      <c r="CH2910">
        <v>38893.397581931669</v>
      </c>
      <c r="CI2910">
        <v>0</v>
      </c>
    </row>
    <row r="2911" spans="77:87" x14ac:dyDescent="0.25">
      <c r="BY2911" t="s">
        <v>7670</v>
      </c>
      <c r="BZ2911" t="s">
        <v>9189</v>
      </c>
      <c r="CA2911" t="s">
        <v>9190</v>
      </c>
      <c r="CB2911">
        <v>0</v>
      </c>
      <c r="CC2911">
        <v>2.5990260646488401E-5</v>
      </c>
      <c r="CD2911">
        <v>2783</v>
      </c>
      <c r="CE2911">
        <v>1.20186438009723</v>
      </c>
      <c r="CF2911">
        <v>2.2676138550412091E-5</v>
      </c>
      <c r="CG2911">
        <v>0.87107567623631099</v>
      </c>
      <c r="CH2911">
        <v>0.76000133245671442</v>
      </c>
      <c r="CI2911">
        <v>0</v>
      </c>
    </row>
    <row r="2912" spans="77:87" x14ac:dyDescent="0.25">
      <c r="BY2912" t="s">
        <v>7296</v>
      </c>
      <c r="BZ2912" t="s">
        <v>7297</v>
      </c>
      <c r="CA2912" t="s">
        <v>7298</v>
      </c>
      <c r="CB2912">
        <v>0</v>
      </c>
      <c r="CC2912">
        <v>2.5747962930742103E-4</v>
      </c>
      <c r="CD2912">
        <v>2784</v>
      </c>
      <c r="CE2912">
        <v>-18.7386637751869</v>
      </c>
      <c r="CF2912">
        <v>2.2464737185591465E-4</v>
      </c>
      <c r="CG2912">
        <v>172.905270544784</v>
      </c>
      <c r="CH2912">
        <v>150.85742787653649</v>
      </c>
      <c r="CI2912">
        <v>0</v>
      </c>
    </row>
    <row r="2913" spans="77:87" x14ac:dyDescent="0.25">
      <c r="BY2913" t="s">
        <v>4620</v>
      </c>
      <c r="BZ2913" t="s">
        <v>2407</v>
      </c>
      <c r="CA2913" t="s">
        <v>2408</v>
      </c>
      <c r="CB2913">
        <v>0</v>
      </c>
      <c r="CC2913">
        <v>0.71862804902979505</v>
      </c>
      <c r="CD2913">
        <v>2785</v>
      </c>
      <c r="CE2913">
        <v>0.164228660041109</v>
      </c>
      <c r="CF2913">
        <v>0.62699291198581009</v>
      </c>
      <c r="CG2913">
        <v>825501.07874154102</v>
      </c>
      <c r="CH2913">
        <v>720238.13418689254</v>
      </c>
      <c r="CI2913">
        <v>0</v>
      </c>
    </row>
    <row r="2914" spans="77:87" x14ac:dyDescent="0.25">
      <c r="BY2914" t="s">
        <v>10520</v>
      </c>
      <c r="BZ2914" t="s">
        <v>10521</v>
      </c>
      <c r="CA2914" t="s">
        <v>10522</v>
      </c>
      <c r="CB2914">
        <v>0</v>
      </c>
      <c r="CC2914">
        <v>1.16739711806796E-2</v>
      </c>
      <c r="CD2914">
        <v>2786</v>
      </c>
      <c r="CE2914">
        <v>-0.41392050193646401</v>
      </c>
      <c r="CF2914">
        <v>1.0185376419546427E-2</v>
      </c>
      <c r="CG2914">
        <v>457489.70793063601</v>
      </c>
      <c r="CH2914">
        <v>399153.36531356908</v>
      </c>
      <c r="CI2914">
        <v>0</v>
      </c>
    </row>
    <row r="2915" spans="77:87" x14ac:dyDescent="0.25">
      <c r="BY2915" t="s">
        <v>8260</v>
      </c>
      <c r="BZ2915" t="s">
        <v>8260</v>
      </c>
      <c r="CA2915" t="s">
        <v>8261</v>
      </c>
      <c r="CB2915">
        <v>0</v>
      </c>
      <c r="CC2915">
        <v>6.3015426735611702E-4</v>
      </c>
      <c r="CD2915">
        <v>2787</v>
      </c>
      <c r="CE2915">
        <v>-10.0137385152159</v>
      </c>
      <c r="CF2915">
        <v>5.498007761084694E-4</v>
      </c>
      <c r="CG2915">
        <v>396.45434263539198</v>
      </c>
      <c r="CH2915">
        <v>345.90086358858275</v>
      </c>
      <c r="CI2915">
        <v>0</v>
      </c>
    </row>
    <row r="2916" spans="77:87" x14ac:dyDescent="0.25">
      <c r="BY2916" t="s">
        <v>4646</v>
      </c>
      <c r="BZ2916" t="s">
        <v>10523</v>
      </c>
      <c r="CA2916" t="s">
        <v>10524</v>
      </c>
      <c r="CB2916">
        <v>0</v>
      </c>
      <c r="CC2916">
        <v>0.48427736359714402</v>
      </c>
      <c r="CD2916">
        <v>2788</v>
      </c>
      <c r="CE2916">
        <v>0.50204718638656998</v>
      </c>
      <c r="CF2916">
        <v>0.42252521985541802</v>
      </c>
      <c r="CG2916">
        <v>255763.26645794301</v>
      </c>
      <c r="CH2916">
        <v>223149.86929882498</v>
      </c>
      <c r="CI2916">
        <v>0</v>
      </c>
    </row>
    <row r="2917" spans="77:87" x14ac:dyDescent="0.25">
      <c r="BY2917" t="s">
        <v>10525</v>
      </c>
      <c r="BZ2917" t="s">
        <v>10526</v>
      </c>
      <c r="CA2917" t="s">
        <v>10527</v>
      </c>
      <c r="CB2917">
        <v>0</v>
      </c>
      <c r="CC2917">
        <v>3.7379663920204899E-2</v>
      </c>
      <c r="CD2917">
        <v>2789</v>
      </c>
      <c r="CE2917">
        <v>-3.6729404096375702</v>
      </c>
      <c r="CF2917">
        <v>3.2613233455083906E-2</v>
      </c>
      <c r="CG2917">
        <v>223077.95707440001</v>
      </c>
      <c r="CH2917">
        <v>194632.39445601506</v>
      </c>
      <c r="CI2917">
        <v>0</v>
      </c>
    </row>
    <row r="2918" spans="77:87" x14ac:dyDescent="0.25">
      <c r="BY2918" t="s">
        <v>9210</v>
      </c>
      <c r="BZ2918" t="s">
        <v>9211</v>
      </c>
      <c r="CA2918" t="s">
        <v>9212</v>
      </c>
      <c r="CB2918">
        <v>0</v>
      </c>
      <c r="CC2918">
        <v>2.6148038692428501E-4</v>
      </c>
      <c r="CD2918">
        <v>2790</v>
      </c>
      <c r="CE2918">
        <v>0</v>
      </c>
      <c r="CF2918">
        <v>2.2813797686602183E-4</v>
      </c>
      <c r="CG2918">
        <v>0</v>
      </c>
      <c r="CH2918">
        <v>0</v>
      </c>
      <c r="CI2918">
        <v>0</v>
      </c>
    </row>
    <row r="2919" spans="77:87" x14ac:dyDescent="0.25">
      <c r="BY2919" t="s">
        <v>8052</v>
      </c>
      <c r="BZ2919" t="s">
        <v>8053</v>
      </c>
      <c r="CA2919" t="s">
        <v>8054</v>
      </c>
      <c r="CB2919">
        <v>0</v>
      </c>
      <c r="CC2919">
        <v>3.4686808644326602E-5</v>
      </c>
      <c r="CD2919">
        <v>2791</v>
      </c>
      <c r="CE2919">
        <v>1.1970622825993</v>
      </c>
      <c r="CF2919">
        <v>3.0263754926853955E-5</v>
      </c>
      <c r="CG2919">
        <v>0</v>
      </c>
      <c r="CH2919">
        <v>0</v>
      </c>
      <c r="CI2919">
        <v>0</v>
      </c>
    </row>
    <row r="2920" spans="77:87" x14ac:dyDescent="0.25">
      <c r="BY2920" t="s">
        <v>9271</v>
      </c>
      <c r="BZ2920" t="s">
        <v>9271</v>
      </c>
      <c r="CA2920" t="s">
        <v>9272</v>
      </c>
      <c r="CB2920">
        <v>0</v>
      </c>
      <c r="CC2920">
        <v>2.34146492310706E-5</v>
      </c>
      <c r="CD2920">
        <v>2792</v>
      </c>
      <c r="CE2920">
        <v>1.15885012753535</v>
      </c>
      <c r="CF2920">
        <v>2.0428953649019875E-5</v>
      </c>
      <c r="CG2920">
        <v>4.7549339246022599</v>
      </c>
      <c r="CH2920">
        <v>4.1486132801405295</v>
      </c>
      <c r="CI2920">
        <v>0</v>
      </c>
    </row>
    <row r="2921" spans="77:87" x14ac:dyDescent="0.25">
      <c r="BY2921" t="s">
        <v>7910</v>
      </c>
      <c r="BZ2921" t="s">
        <v>3317</v>
      </c>
      <c r="CA2921" t="s">
        <v>3318</v>
      </c>
      <c r="CB2921">
        <v>0</v>
      </c>
      <c r="CC2921">
        <v>4.0878164350350101E-6</v>
      </c>
      <c r="CD2921">
        <v>2793</v>
      </c>
      <c r="CE2921">
        <v>-5.0433782887636598</v>
      </c>
      <c r="CF2921">
        <v>3.5665626101379575E-6</v>
      </c>
      <c r="CG2921">
        <v>39888.459790481</v>
      </c>
      <c r="CH2921">
        <v>34802.122728757626</v>
      </c>
      <c r="CI2921">
        <v>0</v>
      </c>
    </row>
    <row r="2922" spans="77:87" x14ac:dyDescent="0.25">
      <c r="BY2922" t="s">
        <v>10528</v>
      </c>
      <c r="BZ2922" t="s">
        <v>10529</v>
      </c>
      <c r="CA2922" t="s">
        <v>10530</v>
      </c>
      <c r="CB2922">
        <v>0</v>
      </c>
      <c r="CC2922">
        <v>1.42543492452001E-3</v>
      </c>
      <c r="CD2922">
        <v>2794</v>
      </c>
      <c r="CE2922">
        <v>-10.5640630455942</v>
      </c>
      <c r="CF2922">
        <v>1.2436720155547659E-3</v>
      </c>
      <c r="CG2922">
        <v>6594.4551819738499</v>
      </c>
      <c r="CH2922">
        <v>5753.5698238996392</v>
      </c>
      <c r="CI2922">
        <v>0</v>
      </c>
    </row>
    <row r="2923" spans="77:87" x14ac:dyDescent="0.25">
      <c r="BY2923" t="s">
        <v>10531</v>
      </c>
      <c r="BZ2923" t="s">
        <v>10532</v>
      </c>
      <c r="CA2923" t="s">
        <v>10533</v>
      </c>
      <c r="CB2923">
        <v>0</v>
      </c>
      <c r="CC2923">
        <v>1.75975260542456E-2</v>
      </c>
      <c r="CD2923">
        <v>2795</v>
      </c>
      <c r="CE2923">
        <v>-0.45423402339809699</v>
      </c>
      <c r="CF2923">
        <v>1.5353595116964535E-2</v>
      </c>
      <c r="CG2923">
        <v>12178.0440216139</v>
      </c>
      <c r="CH2923">
        <v>10625.172916241831</v>
      </c>
      <c r="CI2923">
        <v>0</v>
      </c>
    </row>
    <row r="2924" spans="77:87" x14ac:dyDescent="0.25">
      <c r="BY2924" t="s">
        <v>4506</v>
      </c>
      <c r="BZ2924" t="s">
        <v>10534</v>
      </c>
      <c r="CA2924" t="s">
        <v>10535</v>
      </c>
      <c r="CB2924">
        <v>0</v>
      </c>
      <c r="CC2924">
        <v>0.35667445733323799</v>
      </c>
      <c r="CD2924">
        <v>2796</v>
      </c>
      <c r="CE2924">
        <v>3.2775323477940299</v>
      </c>
      <c r="CF2924">
        <v>0.31119347058084762</v>
      </c>
      <c r="CG2924">
        <v>2287427.7724983199</v>
      </c>
      <c r="CH2924">
        <v>1995748.7075159701</v>
      </c>
      <c r="CI2924">
        <v>0</v>
      </c>
    </row>
    <row r="2925" spans="77:87" x14ac:dyDescent="0.25">
      <c r="BY2925" t="s">
        <v>5165</v>
      </c>
      <c r="BZ2925" t="s">
        <v>10536</v>
      </c>
      <c r="CA2925" t="s">
        <v>10537</v>
      </c>
      <c r="CB2925">
        <v>0</v>
      </c>
      <c r="CC2925">
        <v>1.96140623101172</v>
      </c>
      <c r="CD2925">
        <v>2797</v>
      </c>
      <c r="CE2925">
        <v>5.5325233898741798E-2</v>
      </c>
      <c r="CF2925">
        <v>1.7112994768704923</v>
      </c>
      <c r="CG2925">
        <v>459530.64788880502</v>
      </c>
      <c r="CH2925">
        <v>400934.05685391213</v>
      </c>
      <c r="CI2925">
        <v>0</v>
      </c>
    </row>
    <row r="2926" spans="77:87" x14ac:dyDescent="0.25">
      <c r="BY2926" t="s">
        <v>8703</v>
      </c>
      <c r="BZ2926" t="s">
        <v>8704</v>
      </c>
      <c r="CA2926" t="s">
        <v>8705</v>
      </c>
      <c r="CB2926">
        <v>0</v>
      </c>
      <c r="CC2926">
        <v>1.39081090159461E-4</v>
      </c>
      <c r="CD2926">
        <v>2798</v>
      </c>
      <c r="CE2926">
        <v>101.829648895132</v>
      </c>
      <c r="CF2926">
        <v>1.2134630402886755E-4</v>
      </c>
      <c r="CG2926">
        <v>114.398007275948</v>
      </c>
      <c r="CH2926">
        <v>99.810659776162822</v>
      </c>
      <c r="CI2926">
        <v>0</v>
      </c>
    </row>
    <row r="2927" spans="77:87" x14ac:dyDescent="0.25">
      <c r="BY2927" t="s">
        <v>7192</v>
      </c>
      <c r="BZ2927" t="s">
        <v>9292</v>
      </c>
      <c r="CA2927" t="s">
        <v>9293</v>
      </c>
      <c r="CB2927">
        <v>0</v>
      </c>
      <c r="CC2927">
        <v>4.7696411853054097E-3</v>
      </c>
      <c r="CD2927">
        <v>2799</v>
      </c>
      <c r="CE2927">
        <v>0</v>
      </c>
      <c r="CF2927">
        <v>4.1614451592023776E-3</v>
      </c>
      <c r="CG2927">
        <v>0</v>
      </c>
      <c r="CH2927">
        <v>0</v>
      </c>
      <c r="CI2927">
        <v>0</v>
      </c>
    </row>
    <row r="2928" spans="77:87" x14ac:dyDescent="0.25">
      <c r="BY2928" t="s">
        <v>7869</v>
      </c>
      <c r="BZ2928" t="s">
        <v>7870</v>
      </c>
      <c r="CA2928" t="s">
        <v>7871</v>
      </c>
      <c r="CB2928">
        <v>0</v>
      </c>
      <c r="CC2928">
        <v>3.4411675855226202E-3</v>
      </c>
      <c r="CD2928">
        <v>2800</v>
      </c>
      <c r="CE2928">
        <v>2754.6012219271302</v>
      </c>
      <c r="CF2928">
        <v>3.0023705420222902E-3</v>
      </c>
      <c r="CG2928">
        <v>8.9539180575298492</v>
      </c>
      <c r="CH2928">
        <v>7.812168150341992</v>
      </c>
      <c r="CI2928">
        <v>0</v>
      </c>
    </row>
    <row r="2929" spans="77:87" x14ac:dyDescent="0.25">
      <c r="BY2929" t="s">
        <v>4174</v>
      </c>
      <c r="BZ2929" t="s">
        <v>5244</v>
      </c>
      <c r="CA2929" t="s">
        <v>5245</v>
      </c>
      <c r="CB2929">
        <v>0</v>
      </c>
      <c r="CC2929">
        <v>9.1568038468461996E-2</v>
      </c>
      <c r="CD2929">
        <v>2801</v>
      </c>
      <c r="CE2929">
        <v>13.483441412725</v>
      </c>
      <c r="CF2929">
        <v>7.9891831611194578E-2</v>
      </c>
      <c r="CG2929">
        <v>4212.4887162600498</v>
      </c>
      <c r="CH2929">
        <v>3675.3374300948676</v>
      </c>
      <c r="CI2929">
        <v>0</v>
      </c>
    </row>
    <row r="2930" spans="77:87" x14ac:dyDescent="0.25">
      <c r="BY2930" t="s">
        <v>7228</v>
      </c>
      <c r="BZ2930" t="s">
        <v>7229</v>
      </c>
      <c r="CA2930" t="s">
        <v>7230</v>
      </c>
      <c r="CB2930">
        <v>0</v>
      </c>
      <c r="CC2930">
        <v>3.3459655564736101E-5</v>
      </c>
      <c r="CD2930">
        <v>2802</v>
      </c>
      <c r="CE2930">
        <v>344.162185997216</v>
      </c>
      <c r="CF2930">
        <v>2.9193081045054358E-5</v>
      </c>
      <c r="CG2930">
        <v>0.30325431025918698</v>
      </c>
      <c r="CH2930">
        <v>0.26458514014079715</v>
      </c>
      <c r="CI2930">
        <v>0</v>
      </c>
    </row>
    <row r="2931" spans="77:87" x14ac:dyDescent="0.25">
      <c r="BY2931" t="s">
        <v>9122</v>
      </c>
      <c r="BZ2931" t="s">
        <v>9123</v>
      </c>
      <c r="CA2931" t="s">
        <v>9124</v>
      </c>
      <c r="CB2931">
        <v>0</v>
      </c>
      <c r="CC2931">
        <v>1.7385136269932599E-4</v>
      </c>
      <c r="CD2931">
        <v>2803</v>
      </c>
      <c r="CE2931">
        <v>0.91482444756579495</v>
      </c>
      <c r="CF2931">
        <v>1.5168288003608422E-4</v>
      </c>
      <c r="CG2931">
        <v>61.533954757717702</v>
      </c>
      <c r="CH2931">
        <v>53.687514050742109</v>
      </c>
      <c r="CI2931">
        <v>0</v>
      </c>
    </row>
    <row r="2932" spans="77:87" x14ac:dyDescent="0.25">
      <c r="BY2932" t="s">
        <v>6636</v>
      </c>
      <c r="BZ2932" t="s">
        <v>3141</v>
      </c>
      <c r="CA2932" t="s">
        <v>3142</v>
      </c>
      <c r="CB2932">
        <v>0</v>
      </c>
      <c r="CC2932">
        <v>1.29681717050007E-4</v>
      </c>
      <c r="CD2932">
        <v>2804</v>
      </c>
      <c r="CE2932">
        <v>36.328085024074397</v>
      </c>
      <c r="CF2932">
        <v>1.1314548258209247E-4</v>
      </c>
      <c r="CG2932">
        <v>3374.2343886674898</v>
      </c>
      <c r="CH2932">
        <v>2943.9722648309448</v>
      </c>
      <c r="CI2932">
        <v>0</v>
      </c>
    </row>
    <row r="2933" spans="77:87" x14ac:dyDescent="0.25">
      <c r="BY2933" t="s">
        <v>9193</v>
      </c>
      <c r="BZ2933" t="s">
        <v>9193</v>
      </c>
      <c r="CA2933" t="s">
        <v>9194</v>
      </c>
      <c r="CB2933">
        <v>0</v>
      </c>
      <c r="CC2933">
        <v>1.1221563470814099E-4</v>
      </c>
      <c r="CD2933">
        <v>2805</v>
      </c>
      <c r="CE2933">
        <v>-2.5233497265344802</v>
      </c>
      <c r="CF2933">
        <v>9.7906570263967145E-5</v>
      </c>
      <c r="CG2933">
        <v>95.107382449061504</v>
      </c>
      <c r="CH2933">
        <v>82.97985968345192</v>
      </c>
      <c r="CI2933">
        <v>0</v>
      </c>
    </row>
    <row r="2934" spans="77:87" x14ac:dyDescent="0.25">
      <c r="BY2934" t="s">
        <v>10538</v>
      </c>
      <c r="BZ2934" t="s">
        <v>10539</v>
      </c>
      <c r="CA2934" t="s">
        <v>10540</v>
      </c>
      <c r="CB2934">
        <v>0</v>
      </c>
      <c r="CC2934">
        <v>1.6908197335407599E-3</v>
      </c>
      <c r="CD2934">
        <v>2806</v>
      </c>
      <c r="CE2934">
        <v>-1.7352295671747699</v>
      </c>
      <c r="CF2934">
        <v>1.4752165460380441E-3</v>
      </c>
      <c r="CG2934">
        <v>555462.28464461304</v>
      </c>
      <c r="CH2934">
        <v>484633.06688044011</v>
      </c>
      <c r="CI2934">
        <v>0</v>
      </c>
    </row>
    <row r="2935" spans="77:87" x14ac:dyDescent="0.25">
      <c r="BY2935" t="s">
        <v>6370</v>
      </c>
      <c r="BZ2935" t="s">
        <v>3027</v>
      </c>
      <c r="CA2935" t="s">
        <v>3028</v>
      </c>
      <c r="CB2935">
        <v>0</v>
      </c>
      <c r="CC2935">
        <v>1.9928921410863298E-6</v>
      </c>
      <c r="CD2935">
        <v>2807</v>
      </c>
      <c r="CE2935">
        <v>-7.3422333192219398</v>
      </c>
      <c r="CF2935">
        <v>1.7387704926078483E-6</v>
      </c>
      <c r="CG2935">
        <v>562.73981900039905</v>
      </c>
      <c r="CH2935">
        <v>490.9826137203824</v>
      </c>
      <c r="CI2935">
        <v>0</v>
      </c>
    </row>
    <row r="2936" spans="77:87" x14ac:dyDescent="0.25">
      <c r="BY2936" t="s">
        <v>9011</v>
      </c>
      <c r="BZ2936" t="s">
        <v>2924</v>
      </c>
      <c r="CA2936" t="s">
        <v>2925</v>
      </c>
      <c r="CB2936">
        <v>0</v>
      </c>
      <c r="CC2936">
        <v>1.9049897995259801E-6</v>
      </c>
      <c r="CD2936">
        <v>2808</v>
      </c>
      <c r="CE2936">
        <v>1.7620466846255101</v>
      </c>
      <c r="CF2936">
        <v>1.662076930229225E-6</v>
      </c>
      <c r="CG2936">
        <v>5811.6759214561598</v>
      </c>
      <c r="CH2936">
        <v>5070.6058780076019</v>
      </c>
      <c r="CI2936">
        <v>0</v>
      </c>
    </row>
    <row r="2937" spans="77:87" x14ac:dyDescent="0.25">
      <c r="BY2937" t="s">
        <v>9510</v>
      </c>
      <c r="BZ2937" t="s">
        <v>9511</v>
      </c>
      <c r="CA2937" t="s">
        <v>9512</v>
      </c>
      <c r="CB2937">
        <v>0</v>
      </c>
      <c r="CC2937">
        <v>1.0074781095753701E-3</v>
      </c>
      <c r="CD2937">
        <v>2809</v>
      </c>
      <c r="CE2937">
        <v>-0.36026984609637103</v>
      </c>
      <c r="CF2937">
        <v>8.7901054591097674E-4</v>
      </c>
      <c r="CG2937">
        <v>0</v>
      </c>
      <c r="CH2937">
        <v>0</v>
      </c>
      <c r="CI2937">
        <v>0</v>
      </c>
    </row>
    <row r="2938" spans="77:87" x14ac:dyDescent="0.25">
      <c r="BY2938" t="s">
        <v>7530</v>
      </c>
      <c r="BZ2938" t="s">
        <v>7531</v>
      </c>
      <c r="CA2938" t="s">
        <v>7532</v>
      </c>
      <c r="CB2938">
        <v>0</v>
      </c>
      <c r="CC2938">
        <v>1.2165743989221399E-4</v>
      </c>
      <c r="CD2938">
        <v>2810</v>
      </c>
      <c r="CE2938">
        <v>10.441323744392101</v>
      </c>
      <c r="CF2938">
        <v>1.0614441310179827E-4</v>
      </c>
      <c r="CG2938">
        <v>0.34587210161356402</v>
      </c>
      <c r="CH2938">
        <v>0.30176856644841216</v>
      </c>
      <c r="CI2938">
        <v>0</v>
      </c>
    </row>
    <row r="2939" spans="77:87" x14ac:dyDescent="0.25">
      <c r="BY2939" t="s">
        <v>8851</v>
      </c>
      <c r="BZ2939" t="s">
        <v>8852</v>
      </c>
      <c r="CA2939" t="s">
        <v>8853</v>
      </c>
      <c r="CB2939">
        <v>0</v>
      </c>
      <c r="CC2939">
        <v>3.83690457286747E-4</v>
      </c>
      <c r="CD2939">
        <v>2811</v>
      </c>
      <c r="CE2939">
        <v>-96.396659360973999</v>
      </c>
      <c r="CF2939">
        <v>3.3476455231628492E-4</v>
      </c>
      <c r="CG2939">
        <v>12.312539332122199</v>
      </c>
      <c r="CH2939">
        <v>10.742518191725974</v>
      </c>
      <c r="CI2939">
        <v>0</v>
      </c>
    </row>
    <row r="2940" spans="77:87" x14ac:dyDescent="0.25">
      <c r="BY2940" t="s">
        <v>7999</v>
      </c>
      <c r="BZ2940" t="s">
        <v>8000</v>
      </c>
      <c r="CA2940" t="s">
        <v>8001</v>
      </c>
      <c r="CB2940">
        <v>0</v>
      </c>
      <c r="CC2940">
        <v>1.4946549352737201E-2</v>
      </c>
      <c r="CD2940">
        <v>2812</v>
      </c>
      <c r="CE2940">
        <v>-7.8505459873959502E-2</v>
      </c>
      <c r="CF2940">
        <v>1.3040655058572275E-2</v>
      </c>
      <c r="CG2940">
        <v>0</v>
      </c>
      <c r="CH2940">
        <v>0</v>
      </c>
      <c r="CI2940">
        <v>0</v>
      </c>
    </row>
    <row r="2941" spans="77:87" x14ac:dyDescent="0.25">
      <c r="BY2941" t="s">
        <v>7872</v>
      </c>
      <c r="BZ2941" t="s">
        <v>7873</v>
      </c>
      <c r="CA2941" t="s">
        <v>7874</v>
      </c>
      <c r="CB2941">
        <v>0</v>
      </c>
      <c r="CC2941">
        <v>3.5513133910706901E-2</v>
      </c>
      <c r="CD2941">
        <v>2813</v>
      </c>
      <c r="CE2941">
        <v>0.22450333150887899</v>
      </c>
      <c r="CF2941">
        <v>3.0984712153217037E-2</v>
      </c>
      <c r="CG2941">
        <v>0</v>
      </c>
      <c r="CH2941">
        <v>0</v>
      </c>
      <c r="CI2941">
        <v>0</v>
      </c>
    </row>
    <row r="2942" spans="77:87" x14ac:dyDescent="0.25">
      <c r="BY2942" t="s">
        <v>7264</v>
      </c>
      <c r="BZ2942" t="s">
        <v>7265</v>
      </c>
      <c r="CA2942" t="s">
        <v>7266</v>
      </c>
      <c r="CB2942">
        <v>0</v>
      </c>
      <c r="CC2942">
        <v>0.61529205528265096</v>
      </c>
      <c r="CD2942">
        <v>2814</v>
      </c>
      <c r="CE2942">
        <v>5.6388764423037001</v>
      </c>
      <c r="CF2942">
        <v>0.53683370414533926</v>
      </c>
      <c r="CG2942">
        <v>7165040.9583554696</v>
      </c>
      <c r="CH2942">
        <v>6251397.9255917333</v>
      </c>
      <c r="CI2942">
        <v>0</v>
      </c>
    </row>
    <row r="2943" spans="77:87" x14ac:dyDescent="0.25">
      <c r="BY2943" t="s">
        <v>6995</v>
      </c>
      <c r="BZ2943" t="s">
        <v>6996</v>
      </c>
      <c r="CA2943" t="s">
        <v>6997</v>
      </c>
      <c r="CB2943">
        <v>0</v>
      </c>
      <c r="CC2943">
        <v>1.39118199548024E-4</v>
      </c>
      <c r="CD2943">
        <v>2815</v>
      </c>
      <c r="CE2943">
        <v>-19.062623363542102</v>
      </c>
      <c r="CF2943">
        <v>1.2137868145085732E-4</v>
      </c>
      <c r="CG2943">
        <v>0.48204463586213903</v>
      </c>
      <c r="CH2943">
        <v>0.42057719616481443</v>
      </c>
      <c r="CI2943">
        <v>0</v>
      </c>
    </row>
    <row r="2944" spans="77:87" x14ac:dyDescent="0.25">
      <c r="BY2944" t="s">
        <v>9465</v>
      </c>
      <c r="BZ2944" t="s">
        <v>2807</v>
      </c>
      <c r="CA2944" t="s">
        <v>2808</v>
      </c>
      <c r="CB2944">
        <v>0</v>
      </c>
      <c r="CC2944">
        <v>1.1687272947480899E-3</v>
      </c>
      <c r="CD2944">
        <v>2816</v>
      </c>
      <c r="CE2944">
        <v>1.04570217433378</v>
      </c>
      <c r="CF2944">
        <v>1.0196982024855824E-3</v>
      </c>
      <c r="CG2944">
        <v>8824.9509673436805</v>
      </c>
      <c r="CH2944">
        <v>7699.6461696938222</v>
      </c>
      <c r="CI2944">
        <v>0</v>
      </c>
    </row>
    <row r="2945" spans="77:87" x14ac:dyDescent="0.25">
      <c r="BY2945" t="s">
        <v>10541</v>
      </c>
      <c r="BZ2945" t="s">
        <v>10542</v>
      </c>
      <c r="CA2945" t="s">
        <v>10543</v>
      </c>
      <c r="CB2945">
        <v>0</v>
      </c>
      <c r="CC2945">
        <v>2.9587443326564602E-4</v>
      </c>
      <c r="CD2945">
        <v>2817</v>
      </c>
      <c r="CE2945">
        <v>-48.197570241827101</v>
      </c>
      <c r="CF2945">
        <v>2.5814630078221056E-4</v>
      </c>
      <c r="CG2945">
        <v>10.98666356731</v>
      </c>
      <c r="CH2945">
        <v>9.5857101491880368</v>
      </c>
      <c r="CI2945">
        <v>0</v>
      </c>
    </row>
    <row r="2946" spans="77:87" x14ac:dyDescent="0.25">
      <c r="BY2946" t="s">
        <v>1333</v>
      </c>
      <c r="BZ2946" t="s">
        <v>1333</v>
      </c>
      <c r="CA2946" t="s">
        <v>1334</v>
      </c>
      <c r="CB2946">
        <v>0</v>
      </c>
      <c r="CC2946">
        <v>8.5747111200383003E-2</v>
      </c>
      <c r="CD2946">
        <v>2818</v>
      </c>
      <c r="CE2946">
        <v>-0.39806546388358599</v>
      </c>
      <c r="CF2946">
        <v>7.4813154062777401E-2</v>
      </c>
      <c r="CG2946">
        <v>842.03663198776098</v>
      </c>
      <c r="CH2946">
        <v>734.66517289647402</v>
      </c>
      <c r="CI2946">
        <v>0</v>
      </c>
    </row>
    <row r="2947" spans="77:87" x14ac:dyDescent="0.25">
      <c r="BY2947" t="s">
        <v>3290</v>
      </c>
      <c r="BZ2947" t="s">
        <v>9543</v>
      </c>
      <c r="CA2947" t="s">
        <v>9544</v>
      </c>
      <c r="CB2947">
        <v>0</v>
      </c>
      <c r="CC2947">
        <v>1.1405268919409499E-4</v>
      </c>
      <c r="CD2947">
        <v>2819</v>
      </c>
      <c r="CE2947">
        <v>0</v>
      </c>
      <c r="CF2947">
        <v>9.9509374584199215E-5</v>
      </c>
      <c r="CG2947">
        <v>0</v>
      </c>
      <c r="CH2947">
        <v>0</v>
      </c>
      <c r="CI2947">
        <v>0</v>
      </c>
    </row>
    <row r="2948" spans="77:87" x14ac:dyDescent="0.25">
      <c r="BY2948" t="s">
        <v>10544</v>
      </c>
      <c r="BZ2948" t="s">
        <v>10545</v>
      </c>
      <c r="CA2948" t="s">
        <v>10546</v>
      </c>
      <c r="CB2948">
        <v>0</v>
      </c>
      <c r="CC2948">
        <v>7.1734633600046505E-2</v>
      </c>
      <c r="CD2948">
        <v>2820</v>
      </c>
      <c r="CE2948">
        <v>-30.371815837753601</v>
      </c>
      <c r="CF2948">
        <v>6.2587463531170201E-2</v>
      </c>
      <c r="CG2948">
        <v>75836.553804735304</v>
      </c>
      <c r="CH2948">
        <v>66166.331482878319</v>
      </c>
      <c r="CI2948">
        <v>0</v>
      </c>
    </row>
    <row r="2949" spans="77:87" x14ac:dyDescent="0.25">
      <c r="BY2949" t="s">
        <v>5034</v>
      </c>
      <c r="BZ2949" t="s">
        <v>2711</v>
      </c>
      <c r="CA2949" t="s">
        <v>2712</v>
      </c>
      <c r="CB2949">
        <v>0</v>
      </c>
      <c r="CC2949">
        <v>5.4012715850157E-4</v>
      </c>
      <c r="CD2949">
        <v>2821</v>
      </c>
      <c r="CE2949">
        <v>-2.9278208680269001E-2</v>
      </c>
      <c r="CF2949">
        <v>4.7125338401240102E-4</v>
      </c>
      <c r="CG2949">
        <v>0</v>
      </c>
      <c r="CH2949">
        <v>0</v>
      </c>
      <c r="CI2949">
        <v>0</v>
      </c>
    </row>
    <row r="2950" spans="77:87" x14ac:dyDescent="0.25">
      <c r="BY2950" t="s">
        <v>7518</v>
      </c>
      <c r="BZ2950" t="s">
        <v>7519</v>
      </c>
      <c r="CA2950" t="s">
        <v>7520</v>
      </c>
      <c r="CB2950">
        <v>0</v>
      </c>
      <c r="CC2950">
        <v>3.28308510503312E-3</v>
      </c>
      <c r="CD2950">
        <v>2822</v>
      </c>
      <c r="CE2950">
        <v>0</v>
      </c>
      <c r="CF2950">
        <v>2.8644457909499281E-3</v>
      </c>
      <c r="CG2950">
        <v>0</v>
      </c>
      <c r="CH2950">
        <v>0</v>
      </c>
      <c r="CI2950">
        <v>0</v>
      </c>
    </row>
    <row r="2951" spans="77:87" x14ac:dyDescent="0.25">
      <c r="BY2951" t="s">
        <v>5891</v>
      </c>
      <c r="BZ2951" t="s">
        <v>3455</v>
      </c>
      <c r="CA2951" t="s">
        <v>5892</v>
      </c>
      <c r="CB2951">
        <v>0</v>
      </c>
      <c r="CC2951">
        <v>12.0306451106074</v>
      </c>
      <c r="CD2951">
        <v>2823</v>
      </c>
      <c r="CE2951">
        <v>18.2585108228349</v>
      </c>
      <c r="CF2951">
        <v>10.496569429973414</v>
      </c>
      <c r="CG2951">
        <v>1476573.75427483</v>
      </c>
      <c r="CH2951">
        <v>1288289.92857223</v>
      </c>
      <c r="CI2951">
        <v>0</v>
      </c>
    </row>
    <row r="2952" spans="77:87" x14ac:dyDescent="0.25">
      <c r="BY2952" t="s">
        <v>7584</v>
      </c>
      <c r="BZ2952" t="s">
        <v>7584</v>
      </c>
      <c r="CA2952" t="s">
        <v>7585</v>
      </c>
      <c r="CB2952">
        <v>0</v>
      </c>
      <c r="CC2952">
        <v>1.0253984219486601E-3</v>
      </c>
      <c r="CD2952">
        <v>2824</v>
      </c>
      <c r="CE2952">
        <v>-23.662891436421699</v>
      </c>
      <c r="CF2952">
        <v>8.9464576757229913E-4</v>
      </c>
      <c r="CG2952">
        <v>2.5604198596057999</v>
      </c>
      <c r="CH2952">
        <v>2.2339304816280272</v>
      </c>
      <c r="CI2952">
        <v>0</v>
      </c>
    </row>
    <row r="2953" spans="77:87" x14ac:dyDescent="0.25">
      <c r="BY2953" t="s">
        <v>8175</v>
      </c>
      <c r="BZ2953" t="s">
        <v>8176</v>
      </c>
      <c r="CA2953" t="s">
        <v>8177</v>
      </c>
      <c r="CB2953">
        <v>0</v>
      </c>
      <c r="CC2953">
        <v>2.3053013054119099E-2</v>
      </c>
      <c r="CD2953">
        <v>2825</v>
      </c>
      <c r="CE2953">
        <v>-10.110850709751301</v>
      </c>
      <c r="CF2953">
        <v>2.0113431147536165E-2</v>
      </c>
      <c r="CG2953">
        <v>10158.102725180101</v>
      </c>
      <c r="CH2953">
        <v>8862.8024142814902</v>
      </c>
      <c r="CI2953">
        <v>0</v>
      </c>
    </row>
    <row r="2954" spans="77:87" x14ac:dyDescent="0.25">
      <c r="BY2954" t="s">
        <v>10547</v>
      </c>
      <c r="BZ2954" t="s">
        <v>10548</v>
      </c>
      <c r="CA2954" t="s">
        <v>10549</v>
      </c>
      <c r="CB2954">
        <v>0</v>
      </c>
      <c r="CC2954">
        <v>7.2913261516097297E-2</v>
      </c>
      <c r="CD2954">
        <v>2826</v>
      </c>
      <c r="CE2954">
        <v>-43.143904657027001</v>
      </c>
      <c r="CF2954">
        <v>6.36157998871337E-2</v>
      </c>
      <c r="CG2954">
        <v>1408.4355094755699</v>
      </c>
      <c r="CH2954">
        <v>1228.8402639203027</v>
      </c>
      <c r="CI2954">
        <v>0</v>
      </c>
    </row>
    <row r="2955" spans="77:87" x14ac:dyDescent="0.25">
      <c r="BY2955" t="s">
        <v>9564</v>
      </c>
      <c r="BZ2955" t="s">
        <v>9565</v>
      </c>
      <c r="CA2955" t="s">
        <v>9566</v>
      </c>
      <c r="CB2955">
        <v>0</v>
      </c>
      <c r="CC2955">
        <v>1.0792891370830999E-6</v>
      </c>
      <c r="CD2955">
        <v>2827</v>
      </c>
      <c r="CE2955">
        <v>0</v>
      </c>
      <c r="CF2955">
        <v>9.4166466205708594E-7</v>
      </c>
      <c r="CG2955">
        <v>0</v>
      </c>
      <c r="CH2955">
        <v>0</v>
      </c>
      <c r="CI2955">
        <v>0</v>
      </c>
    </row>
    <row r="2956" spans="77:87" x14ac:dyDescent="0.25">
      <c r="BY2956" t="s">
        <v>8963</v>
      </c>
      <c r="BZ2956" t="s">
        <v>8964</v>
      </c>
      <c r="CA2956" t="s">
        <v>8965</v>
      </c>
      <c r="CB2956">
        <v>0</v>
      </c>
      <c r="CC2956">
        <v>1.35677546999616E-3</v>
      </c>
      <c r="CD2956">
        <v>2828</v>
      </c>
      <c r="CE2956">
        <v>2.0454763487809702</v>
      </c>
      <c r="CF2956">
        <v>1.1837676027150702E-3</v>
      </c>
      <c r="CG2956">
        <v>497467.97629626998</v>
      </c>
      <c r="CH2956">
        <v>434033.84476682759</v>
      </c>
      <c r="CI2956">
        <v>0</v>
      </c>
    </row>
    <row r="2957" spans="77:87" x14ac:dyDescent="0.25">
      <c r="BY2957" t="s">
        <v>6951</v>
      </c>
      <c r="BZ2957" t="s">
        <v>6952</v>
      </c>
      <c r="CA2957" t="s">
        <v>6953</v>
      </c>
      <c r="CB2957">
        <v>0</v>
      </c>
      <c r="CC2957">
        <v>6.85838611732956E-6</v>
      </c>
      <c r="CD2957">
        <v>2829</v>
      </c>
      <c r="CE2957">
        <v>0.72758699202935195</v>
      </c>
      <c r="CF2957">
        <v>5.9838458699644017E-6</v>
      </c>
      <c r="CG2957">
        <v>0</v>
      </c>
      <c r="CH2957">
        <v>0</v>
      </c>
      <c r="CI2957">
        <v>0</v>
      </c>
    </row>
    <row r="2958" spans="77:87" x14ac:dyDescent="0.25">
      <c r="BY2958" t="s">
        <v>8313</v>
      </c>
      <c r="BZ2958" t="s">
        <v>8314</v>
      </c>
      <c r="CA2958" t="s">
        <v>8315</v>
      </c>
      <c r="CB2958">
        <v>0</v>
      </c>
      <c r="CC2958">
        <v>2.4826321750589801E-2</v>
      </c>
      <c r="CD2958">
        <v>2830</v>
      </c>
      <c r="CE2958">
        <v>18.277204397674101</v>
      </c>
      <c r="CF2958">
        <v>2.1660618158885103E-2</v>
      </c>
      <c r="CG2958">
        <v>10.9805439565223</v>
      </c>
      <c r="CH2958">
        <v>9.5803708744503204</v>
      </c>
      <c r="CI2958">
        <v>0</v>
      </c>
    </row>
    <row r="2959" spans="77:87" x14ac:dyDescent="0.25">
      <c r="BY2959" t="s">
        <v>10550</v>
      </c>
      <c r="BZ2959" t="s">
        <v>10551</v>
      </c>
      <c r="CA2959" t="s">
        <v>10552</v>
      </c>
      <c r="CB2959">
        <v>0</v>
      </c>
      <c r="CC2959">
        <v>5.1540331551579903E-4</v>
      </c>
      <c r="CD2959">
        <v>2831</v>
      </c>
      <c r="CE2959">
        <v>0</v>
      </c>
      <c r="CF2959">
        <v>4.4968217714111766E-4</v>
      </c>
      <c r="CG2959">
        <v>0</v>
      </c>
      <c r="CH2959">
        <v>0</v>
      </c>
      <c r="CI2959">
        <v>0</v>
      </c>
    </row>
    <row r="2960" spans="77:87" x14ac:dyDescent="0.25">
      <c r="BY2960" t="s">
        <v>7684</v>
      </c>
      <c r="BZ2960" t="s">
        <v>7685</v>
      </c>
      <c r="CA2960" t="s">
        <v>7686</v>
      </c>
      <c r="CB2960">
        <v>0</v>
      </c>
      <c r="CC2960">
        <v>1.04275208830608E-4</v>
      </c>
      <c r="CD2960">
        <v>2832</v>
      </c>
      <c r="CE2960">
        <v>-24.311700969676899</v>
      </c>
      <c r="CF2960">
        <v>9.0978659851781893E-5</v>
      </c>
      <c r="CG2960">
        <v>283.14866687632798</v>
      </c>
      <c r="CH2960">
        <v>247.04324776826002</v>
      </c>
      <c r="CI2960">
        <v>0</v>
      </c>
    </row>
    <row r="2961" spans="77:87" x14ac:dyDescent="0.25">
      <c r="BY2961" t="s">
        <v>5874</v>
      </c>
      <c r="BZ2961" t="s">
        <v>5875</v>
      </c>
      <c r="CA2961" t="s">
        <v>5876</v>
      </c>
      <c r="CB2961">
        <v>0</v>
      </c>
      <c r="CC2961">
        <v>4.0171048001922202E-4</v>
      </c>
      <c r="CD2961">
        <v>2833</v>
      </c>
      <c r="CE2961">
        <v>-59.729105275759103</v>
      </c>
      <c r="CF2961">
        <v>3.5048676987005112E-4</v>
      </c>
      <c r="CG2961">
        <v>16.111027107510601</v>
      </c>
      <c r="CH2961">
        <v>14.056645596923502</v>
      </c>
      <c r="CI2961">
        <v>0</v>
      </c>
    </row>
    <row r="2962" spans="77:87" x14ac:dyDescent="0.25">
      <c r="BY2962" t="s">
        <v>10553</v>
      </c>
      <c r="BZ2962" t="s">
        <v>10554</v>
      </c>
      <c r="CA2962" t="s">
        <v>10555</v>
      </c>
      <c r="CB2962">
        <v>0</v>
      </c>
      <c r="CC2962">
        <v>2.14515384629158E-7</v>
      </c>
      <c r="CD2962">
        <v>2834</v>
      </c>
      <c r="CE2962">
        <v>-8.6660506992470907</v>
      </c>
      <c r="CF2962">
        <v>1.8716166987355562E-7</v>
      </c>
      <c r="CG2962">
        <v>110.21389579478399</v>
      </c>
      <c r="CH2962">
        <v>96.160081086407956</v>
      </c>
      <c r="CI2962">
        <v>0</v>
      </c>
    </row>
    <row r="2963" spans="77:87" x14ac:dyDescent="0.25">
      <c r="BY2963" t="s">
        <v>10556</v>
      </c>
      <c r="BZ2963" t="s">
        <v>10557</v>
      </c>
      <c r="CA2963" t="s">
        <v>10558</v>
      </c>
      <c r="CB2963">
        <v>0</v>
      </c>
      <c r="CC2963">
        <v>3.9081786334808501E-2</v>
      </c>
      <c r="CD2963">
        <v>2835</v>
      </c>
      <c r="CE2963">
        <v>-19.2106391174758</v>
      </c>
      <c r="CF2963">
        <v>3.4098311432111748E-2</v>
      </c>
      <c r="CG2963">
        <v>2447.2184412485699</v>
      </c>
      <c r="CH2963">
        <v>2135.1638289312009</v>
      </c>
      <c r="CI2963">
        <v>0</v>
      </c>
    </row>
    <row r="2964" spans="77:87" x14ac:dyDescent="0.25">
      <c r="BY2964" t="s">
        <v>10559</v>
      </c>
      <c r="BZ2964" t="s">
        <v>10559</v>
      </c>
      <c r="CA2964" t="s">
        <v>10560</v>
      </c>
      <c r="CB2964">
        <v>0</v>
      </c>
      <c r="CC2964">
        <v>6.2566683373138502E-4</v>
      </c>
      <c r="CD2964">
        <v>2836</v>
      </c>
      <c r="CE2964">
        <v>-54.561283945164398</v>
      </c>
      <c r="CF2964">
        <v>5.4588555309496151E-4</v>
      </c>
      <c r="CG2964">
        <v>0.32784942087524599</v>
      </c>
      <c r="CH2964">
        <v>0.28604402982176003</v>
      </c>
      <c r="CI2964">
        <v>0</v>
      </c>
    </row>
    <row r="2965" spans="77:87" x14ac:dyDescent="0.25">
      <c r="BY2965" t="s">
        <v>9056</v>
      </c>
      <c r="BZ2965" t="s">
        <v>9057</v>
      </c>
      <c r="CA2965" t="s">
        <v>9058</v>
      </c>
      <c r="CB2965">
        <v>0</v>
      </c>
      <c r="CC2965">
        <v>5.5003893689382502E-5</v>
      </c>
      <c r="CD2965">
        <v>2837</v>
      </c>
      <c r="CE2965">
        <v>0</v>
      </c>
      <c r="CF2965">
        <v>4.7990127189474603E-5</v>
      </c>
      <c r="CG2965">
        <v>0</v>
      </c>
      <c r="CH2965">
        <v>0</v>
      </c>
      <c r="CI2965">
        <v>0</v>
      </c>
    </row>
    <row r="2966" spans="77:87" x14ac:dyDescent="0.25">
      <c r="BY2966" t="s">
        <v>10561</v>
      </c>
      <c r="BZ2966" t="s">
        <v>10562</v>
      </c>
      <c r="CA2966" t="s">
        <v>10563</v>
      </c>
      <c r="CB2966">
        <v>0</v>
      </c>
      <c r="CC2966">
        <v>4.4144271046603302E-3</v>
      </c>
      <c r="CD2966">
        <v>2838</v>
      </c>
      <c r="CE2966">
        <v>-32.140494464161698</v>
      </c>
      <c r="CF2966">
        <v>3.8515258468366747E-3</v>
      </c>
      <c r="CG2966">
        <v>12076.9985507892</v>
      </c>
      <c r="CH2966">
        <v>10537.012157583871</v>
      </c>
      <c r="CI2966">
        <v>0</v>
      </c>
    </row>
    <row r="2967" spans="77:87" x14ac:dyDescent="0.25">
      <c r="BY2967" t="s">
        <v>6931</v>
      </c>
      <c r="BZ2967" t="s">
        <v>1236</v>
      </c>
      <c r="CA2967" t="s">
        <v>1237</v>
      </c>
      <c r="CB2967">
        <v>0</v>
      </c>
      <c r="CC2967">
        <v>2.2375621694059899E-5</v>
      </c>
      <c r="CD2967">
        <v>2839</v>
      </c>
      <c r="CE2967">
        <v>22.1795028647431</v>
      </c>
      <c r="CF2967">
        <v>1.9522416669363553E-5</v>
      </c>
      <c r="CG2967">
        <v>299.153942895424</v>
      </c>
      <c r="CH2967">
        <v>261.00762702105703</v>
      </c>
      <c r="CI2967">
        <v>0</v>
      </c>
    </row>
    <row r="2968" spans="77:87" x14ac:dyDescent="0.25">
      <c r="BY2968" t="s">
        <v>9432</v>
      </c>
      <c r="BZ2968" t="s">
        <v>9433</v>
      </c>
      <c r="CA2968" t="s">
        <v>9434</v>
      </c>
      <c r="CB2968">
        <v>0</v>
      </c>
      <c r="CC2968">
        <v>5.7079838837563301E-3</v>
      </c>
      <c r="CD2968">
        <v>2840</v>
      </c>
      <c r="CE2968">
        <v>-0.84405070523136505</v>
      </c>
      <c r="CF2968">
        <v>4.9801360268030281E-3</v>
      </c>
      <c r="CG2968">
        <v>1851.73447534811</v>
      </c>
      <c r="CH2968">
        <v>1615.6124054585719</v>
      </c>
      <c r="CI2968">
        <v>0</v>
      </c>
    </row>
    <row r="2969" spans="77:87" x14ac:dyDescent="0.25">
      <c r="BY2969" t="s">
        <v>3031</v>
      </c>
      <c r="BZ2969" t="s">
        <v>3031</v>
      </c>
      <c r="CA2969" t="s">
        <v>4895</v>
      </c>
      <c r="CB2969">
        <v>0</v>
      </c>
      <c r="CC2969">
        <v>0.25961284915683702</v>
      </c>
      <c r="CD2969">
        <v>2841</v>
      </c>
      <c r="CE2969">
        <v>0.29169148731477601</v>
      </c>
      <c r="CF2969">
        <v>0.22650857630945223</v>
      </c>
      <c r="CG2969">
        <v>600651.20156330604</v>
      </c>
      <c r="CH2969">
        <v>524059.76424716291</v>
      </c>
      <c r="CI2969">
        <v>0</v>
      </c>
    </row>
    <row r="2970" spans="77:87" x14ac:dyDescent="0.25">
      <c r="BY2970" t="s">
        <v>8014</v>
      </c>
      <c r="BZ2970" t="s">
        <v>8015</v>
      </c>
      <c r="CA2970" t="s">
        <v>8016</v>
      </c>
      <c r="CB2970">
        <v>0</v>
      </c>
      <c r="CC2970">
        <v>2.7267816970395499E-3</v>
      </c>
      <c r="CD2970">
        <v>2842</v>
      </c>
      <c r="CE2970">
        <v>26.402588441375801</v>
      </c>
      <c r="CF2970">
        <v>2.3790788557232498E-3</v>
      </c>
      <c r="CG2970">
        <v>2321.0251310364001</v>
      </c>
      <c r="CH2970">
        <v>2025.0619324774257</v>
      </c>
      <c r="CI2970">
        <v>0</v>
      </c>
    </row>
    <row r="2971" spans="77:87" x14ac:dyDescent="0.25">
      <c r="BY2971" t="s">
        <v>8666</v>
      </c>
      <c r="BZ2971" t="s">
        <v>10564</v>
      </c>
      <c r="CA2971" t="s">
        <v>10565</v>
      </c>
      <c r="CB2971">
        <v>0</v>
      </c>
      <c r="CC2971">
        <v>4.5187049102822204E-3</v>
      </c>
      <c r="CD2971">
        <v>2843</v>
      </c>
      <c r="CE2971">
        <v>-16.6202109166837</v>
      </c>
      <c r="CF2971">
        <v>3.9425067723524955E-3</v>
      </c>
      <c r="CG2971">
        <v>2.2593524551411099</v>
      </c>
      <c r="CH2971">
        <v>1.9712533861762473</v>
      </c>
      <c r="CI2971">
        <v>0</v>
      </c>
    </row>
    <row r="2972" spans="77:87" x14ac:dyDescent="0.25">
      <c r="BY2972" t="s">
        <v>7247</v>
      </c>
      <c r="BZ2972" t="s">
        <v>7248</v>
      </c>
      <c r="CA2972" t="s">
        <v>7249</v>
      </c>
      <c r="CB2972">
        <v>0</v>
      </c>
      <c r="CC2972">
        <v>6.7641295542730804E-8</v>
      </c>
      <c r="CD2972">
        <v>2844</v>
      </c>
      <c r="CE2972">
        <v>-0.86959511670549305</v>
      </c>
      <c r="CF2972">
        <v>5.9016083382895057E-8</v>
      </c>
      <c r="CG2972">
        <v>0.61706187804057799</v>
      </c>
      <c r="CH2972">
        <v>0.53837784972411196</v>
      </c>
      <c r="CI2972">
        <v>0</v>
      </c>
    </row>
    <row r="2973" spans="77:87" x14ac:dyDescent="0.25">
      <c r="BY2973" t="s">
        <v>6326</v>
      </c>
      <c r="BZ2973" t="s">
        <v>6327</v>
      </c>
      <c r="CA2973" t="s">
        <v>6328</v>
      </c>
      <c r="CB2973">
        <v>0</v>
      </c>
      <c r="CC2973">
        <v>3.4770272539865202E-5</v>
      </c>
      <c r="CD2973">
        <v>2845</v>
      </c>
      <c r="CE2973">
        <v>0.91482444756580295</v>
      </c>
      <c r="CF2973">
        <v>3.0336576007216844E-5</v>
      </c>
      <c r="CG2973">
        <v>2.5726528125796502E-3</v>
      </c>
      <c r="CH2973">
        <v>2.2446035618363699E-3</v>
      </c>
      <c r="CI2973">
        <v>0</v>
      </c>
    </row>
    <row r="2974" spans="77:87" x14ac:dyDescent="0.25">
      <c r="BY2974" t="s">
        <v>9191</v>
      </c>
      <c r="BZ2974" t="s">
        <v>9191</v>
      </c>
      <c r="CA2974" t="s">
        <v>9192</v>
      </c>
      <c r="CB2974">
        <v>0</v>
      </c>
      <c r="CC2974">
        <v>3.0780550238990401E-4</v>
      </c>
      <c r="CD2974">
        <v>2846</v>
      </c>
      <c r="CE2974">
        <v>0</v>
      </c>
      <c r="CF2974">
        <v>2.6855599155815792E-4</v>
      </c>
      <c r="CG2974">
        <v>0</v>
      </c>
      <c r="CH2974">
        <v>0</v>
      </c>
      <c r="CI2974">
        <v>0</v>
      </c>
    </row>
    <row r="2975" spans="77:87" x14ac:dyDescent="0.25">
      <c r="BY2975" t="s">
        <v>8412</v>
      </c>
      <c r="BZ2975" t="s">
        <v>2095</v>
      </c>
      <c r="CA2975" t="s">
        <v>2096</v>
      </c>
      <c r="CB2975">
        <v>0</v>
      </c>
      <c r="CC2975">
        <v>3.4256893595062399E-5</v>
      </c>
      <c r="CD2975">
        <v>2847</v>
      </c>
      <c r="CE2975">
        <v>0</v>
      </c>
      <c r="CF2975">
        <v>2.9888660065181626E-5</v>
      </c>
      <c r="CG2975">
        <v>0</v>
      </c>
      <c r="CH2975">
        <v>0</v>
      </c>
      <c r="CI2975">
        <v>0</v>
      </c>
    </row>
    <row r="2976" spans="77:87" x14ac:dyDescent="0.25">
      <c r="BY2976" t="s">
        <v>10566</v>
      </c>
      <c r="BZ2976" t="s">
        <v>10567</v>
      </c>
      <c r="CA2976" t="s">
        <v>10568</v>
      </c>
      <c r="CB2976">
        <v>0</v>
      </c>
      <c r="CC2976">
        <v>5.33244556702323E-2</v>
      </c>
      <c r="CD2976">
        <v>2848</v>
      </c>
      <c r="CE2976">
        <v>-26.300085841819801</v>
      </c>
      <c r="CF2976">
        <v>4.6524841029898324E-2</v>
      </c>
      <c r="CG2976">
        <v>343193.91345746699</v>
      </c>
      <c r="CH2976">
        <v>299431.88477685169</v>
      </c>
      <c r="CI2976">
        <v>0</v>
      </c>
    </row>
    <row r="2977" spans="77:87" x14ac:dyDescent="0.25">
      <c r="BY2977" t="s">
        <v>8364</v>
      </c>
      <c r="BZ2977" t="s">
        <v>8365</v>
      </c>
      <c r="CA2977" t="s">
        <v>8366</v>
      </c>
      <c r="CB2977">
        <v>0</v>
      </c>
      <c r="CC2977">
        <v>1.9395922112406402E-6</v>
      </c>
      <c r="CD2977">
        <v>2849</v>
      </c>
      <c r="CE2977">
        <v>23.767524084237401</v>
      </c>
      <c r="CF2977">
        <v>1.6922670500165021E-6</v>
      </c>
      <c r="CG2977">
        <v>19.5916518820775</v>
      </c>
      <c r="CH2977">
        <v>17.093441983986278</v>
      </c>
      <c r="CI2977">
        <v>0</v>
      </c>
    </row>
    <row r="2978" spans="77:87" x14ac:dyDescent="0.25">
      <c r="BY2978" t="s">
        <v>4947</v>
      </c>
      <c r="BZ2978" t="s">
        <v>8350</v>
      </c>
      <c r="CA2978" t="s">
        <v>8351</v>
      </c>
      <c r="CB2978">
        <v>0</v>
      </c>
      <c r="CC2978">
        <v>1.7319555536513E-3</v>
      </c>
      <c r="CD2978">
        <v>2850</v>
      </c>
      <c r="CE2978">
        <v>0.62586971742066499</v>
      </c>
      <c r="CF2978">
        <v>1.5111069731830089E-3</v>
      </c>
      <c r="CG2978">
        <v>0</v>
      </c>
      <c r="CH2978">
        <v>0</v>
      </c>
      <c r="CI2978">
        <v>0</v>
      </c>
    </row>
    <row r="2979" spans="77:87" x14ac:dyDescent="0.25">
      <c r="BY2979" t="s">
        <v>10569</v>
      </c>
      <c r="BZ2979" t="s">
        <v>10570</v>
      </c>
      <c r="CA2979" t="s">
        <v>10571</v>
      </c>
      <c r="CB2979">
        <v>0</v>
      </c>
      <c r="CC2979">
        <v>1.3707263004312199E-4</v>
      </c>
      <c r="CD2979">
        <v>2851</v>
      </c>
      <c r="CE2979">
        <v>0</v>
      </c>
      <c r="CF2979">
        <v>1.1959395069580339E-4</v>
      </c>
      <c r="CG2979">
        <v>0</v>
      </c>
      <c r="CH2979">
        <v>0</v>
      </c>
      <c r="CI2979">
        <v>0</v>
      </c>
    </row>
    <row r="2980" spans="77:87" x14ac:dyDescent="0.25">
      <c r="BY2980" t="s">
        <v>7553</v>
      </c>
      <c r="BZ2980" t="s">
        <v>7554</v>
      </c>
      <c r="CA2980" t="s">
        <v>7555</v>
      </c>
      <c r="CB2980">
        <v>0</v>
      </c>
      <c r="CC2980">
        <v>1.2645213339470901E-6</v>
      </c>
      <c r="CD2980">
        <v>2852</v>
      </c>
      <c r="CE2980">
        <v>-75.705136427788602</v>
      </c>
      <c r="CF2980">
        <v>1.1032771605701614E-6</v>
      </c>
      <c r="CG2980">
        <v>0.126199229127919</v>
      </c>
      <c r="CH2980">
        <v>0.1101070606249016</v>
      </c>
      <c r="CI2980">
        <v>0</v>
      </c>
    </row>
    <row r="2981" spans="77:87" x14ac:dyDescent="0.25">
      <c r="BY2981" t="s">
        <v>6736</v>
      </c>
      <c r="BZ2981" t="s">
        <v>6737</v>
      </c>
      <c r="CA2981" t="s">
        <v>6738</v>
      </c>
      <c r="CB2981">
        <v>0</v>
      </c>
      <c r="CC2981">
        <v>6.3417782427190495E-4</v>
      </c>
      <c r="CD2981">
        <v>2853</v>
      </c>
      <c r="CE2981">
        <v>0</v>
      </c>
      <c r="CF2981">
        <v>5.5331127318769752E-4</v>
      </c>
      <c r="CG2981">
        <v>0</v>
      </c>
      <c r="CH2981">
        <v>0</v>
      </c>
      <c r="CI2981">
        <v>0</v>
      </c>
    </row>
    <row r="2982" spans="77:87" x14ac:dyDescent="0.25">
      <c r="BY2982" t="s">
        <v>7200</v>
      </c>
      <c r="BZ2982" t="s">
        <v>7201</v>
      </c>
      <c r="CA2982" t="s">
        <v>7202</v>
      </c>
      <c r="CB2982">
        <v>0</v>
      </c>
      <c r="CC2982">
        <v>7.4242613146766593E-5</v>
      </c>
      <c r="CD2982">
        <v>2854</v>
      </c>
      <c r="CE2982">
        <v>0.62832129963209304</v>
      </c>
      <c r="CF2982">
        <v>6.4775640573969833E-5</v>
      </c>
      <c r="CG2982">
        <v>13.779601985328499</v>
      </c>
      <c r="CH2982">
        <v>12.022509817771327</v>
      </c>
      <c r="CI2982">
        <v>0</v>
      </c>
    </row>
    <row r="2983" spans="77:87" x14ac:dyDescent="0.25">
      <c r="BY2983" t="s">
        <v>6611</v>
      </c>
      <c r="BZ2983" t="s">
        <v>6612</v>
      </c>
      <c r="CA2983" t="s">
        <v>6613</v>
      </c>
      <c r="CB2983">
        <v>0</v>
      </c>
      <c r="CC2983">
        <v>1.18172154717846E-2</v>
      </c>
      <c r="CD2983">
        <v>2855</v>
      </c>
      <c r="CE2983">
        <v>0.25060132019082498</v>
      </c>
      <c r="CF2983">
        <v>1.0310355058115464E-2</v>
      </c>
      <c r="CG2983">
        <v>48.450583434316798</v>
      </c>
      <c r="CH2983">
        <v>42.272455738273344</v>
      </c>
      <c r="CI2983">
        <v>0</v>
      </c>
    </row>
    <row r="2984" spans="77:87" x14ac:dyDescent="0.25">
      <c r="BY2984" t="s">
        <v>8730</v>
      </c>
      <c r="BZ2984" t="s">
        <v>371</v>
      </c>
      <c r="CA2984" t="s">
        <v>372</v>
      </c>
      <c r="CB2984">
        <v>0</v>
      </c>
      <c r="CC2984">
        <v>4.0744413828778199E-2</v>
      </c>
      <c r="CD2984">
        <v>2856</v>
      </c>
      <c r="CE2984">
        <v>3.41270359701522</v>
      </c>
      <c r="CF2984">
        <v>3.5548930643815396E-2</v>
      </c>
      <c r="CG2984">
        <v>274.90964865861099</v>
      </c>
      <c r="CH2984">
        <v>239.85481971955699</v>
      </c>
      <c r="CI2984">
        <v>0</v>
      </c>
    </row>
    <row r="2985" spans="77:87" x14ac:dyDescent="0.25">
      <c r="BY2985" t="s">
        <v>6584</v>
      </c>
      <c r="BZ2985" t="s">
        <v>6584</v>
      </c>
      <c r="CA2985" t="s">
        <v>6585</v>
      </c>
      <c r="CB2985">
        <v>0</v>
      </c>
      <c r="CC2985">
        <v>1.9673745993997998E-3</v>
      </c>
      <c r="CD2985">
        <v>2857</v>
      </c>
      <c r="CE2985">
        <v>1.3239700049402801</v>
      </c>
      <c r="CF2985">
        <v>1.7165067947319346E-3</v>
      </c>
      <c r="CG2985">
        <v>1.37716221957986E-2</v>
      </c>
      <c r="CH2985">
        <v>1.2015547563123544E-2</v>
      </c>
      <c r="CI2985">
        <v>0</v>
      </c>
    </row>
    <row r="2986" spans="77:87" x14ac:dyDescent="0.25">
      <c r="BY2986" t="s">
        <v>8645</v>
      </c>
      <c r="BZ2986" t="s">
        <v>8646</v>
      </c>
      <c r="CA2986" t="s">
        <v>8647</v>
      </c>
      <c r="CB2986">
        <v>0</v>
      </c>
      <c r="CC2986">
        <v>2.8501890413699599E-3</v>
      </c>
      <c r="CD2986">
        <v>2858</v>
      </c>
      <c r="CE2986">
        <v>-17.315105697074099</v>
      </c>
      <c r="CF2986">
        <v>2.4867500359487121E-3</v>
      </c>
      <c r="CG2986">
        <v>15.299950602483401</v>
      </c>
      <c r="CH2986">
        <v>13.348992701358339</v>
      </c>
      <c r="CI2986">
        <v>0</v>
      </c>
    </row>
    <row r="2987" spans="77:87" x14ac:dyDescent="0.25">
      <c r="BY2987" t="s">
        <v>10572</v>
      </c>
      <c r="BZ2987" t="s">
        <v>10573</v>
      </c>
      <c r="CA2987" t="s">
        <v>10574</v>
      </c>
      <c r="CB2987">
        <v>0</v>
      </c>
      <c r="CC2987">
        <v>1.03450203989978E-3</v>
      </c>
      <c r="CD2987">
        <v>2859</v>
      </c>
      <c r="CE2987">
        <v>-15.764159355062301</v>
      </c>
      <c r="CF2987">
        <v>9.0258854678399987E-4</v>
      </c>
      <c r="CG2987">
        <v>2689.3456797952899</v>
      </c>
      <c r="CH2987">
        <v>2346.4164547818746</v>
      </c>
      <c r="CI2987">
        <v>0</v>
      </c>
    </row>
    <row r="2988" spans="77:87" x14ac:dyDescent="0.25">
      <c r="BY2988" t="s">
        <v>7323</v>
      </c>
      <c r="BZ2988" t="s">
        <v>7324</v>
      </c>
      <c r="CA2988" t="s">
        <v>7325</v>
      </c>
      <c r="CB2988">
        <v>0</v>
      </c>
      <c r="CC2988">
        <v>1.90457954953901E-4</v>
      </c>
      <c r="CD2988">
        <v>2860</v>
      </c>
      <c r="CE2988">
        <v>-15.5877275341482</v>
      </c>
      <c r="CF2988">
        <v>1.6617189928590936E-4</v>
      </c>
      <c r="CG2988">
        <v>24.459753322909599</v>
      </c>
      <c r="CH2988">
        <v>21.340792337692115</v>
      </c>
      <c r="CI2988">
        <v>0</v>
      </c>
    </row>
    <row r="2989" spans="77:87" x14ac:dyDescent="0.25">
      <c r="BY2989" t="s">
        <v>10575</v>
      </c>
      <c r="BZ2989" t="s">
        <v>10576</v>
      </c>
      <c r="CA2989" t="s">
        <v>10577</v>
      </c>
      <c r="CB2989">
        <v>0</v>
      </c>
      <c r="CC2989">
        <v>5.1903505390113102E-3</v>
      </c>
      <c r="CD2989">
        <v>2861</v>
      </c>
      <c r="CE2989">
        <v>0</v>
      </c>
      <c r="CF2989">
        <v>4.5285081803798245E-3</v>
      </c>
      <c r="CG2989">
        <v>0</v>
      </c>
      <c r="CH2989">
        <v>0</v>
      </c>
      <c r="CI2989">
        <v>0</v>
      </c>
    </row>
    <row r="2990" spans="77:87" x14ac:dyDescent="0.25">
      <c r="BY2990" t="s">
        <v>9523</v>
      </c>
      <c r="BZ2990" t="s">
        <v>9524</v>
      </c>
      <c r="CA2990" t="s">
        <v>9525</v>
      </c>
      <c r="CB2990">
        <v>0</v>
      </c>
      <c r="CC2990">
        <v>5.4822973827878201E-2</v>
      </c>
      <c r="CD2990">
        <v>2862</v>
      </c>
      <c r="CE2990">
        <v>-14.838991726429599</v>
      </c>
      <c r="CF2990">
        <v>4.7832277143190161E-2</v>
      </c>
      <c r="CG2990">
        <v>23027.0162105206</v>
      </c>
      <c r="CH2990">
        <v>20090.749265452287</v>
      </c>
      <c r="CI2990">
        <v>0</v>
      </c>
    </row>
    <row r="2991" spans="77:87" x14ac:dyDescent="0.25">
      <c r="BY2991" t="s">
        <v>4076</v>
      </c>
      <c r="BZ2991" t="s">
        <v>7041</v>
      </c>
      <c r="CA2991" t="s">
        <v>7042</v>
      </c>
      <c r="CB2991">
        <v>0</v>
      </c>
      <c r="CC2991">
        <v>3.4386595206563899E-5</v>
      </c>
      <c r="CD2991">
        <v>2863</v>
      </c>
      <c r="CE2991">
        <v>0</v>
      </c>
      <c r="CF2991">
        <v>3.0001822905394125E-5</v>
      </c>
      <c r="CG2991">
        <v>0</v>
      </c>
      <c r="CH2991">
        <v>0</v>
      </c>
      <c r="CI2991">
        <v>0</v>
      </c>
    </row>
    <row r="2992" spans="77:87" x14ac:dyDescent="0.25">
      <c r="BY2992" t="s">
        <v>8548</v>
      </c>
      <c r="BZ2992" t="s">
        <v>8549</v>
      </c>
      <c r="CA2992" t="s">
        <v>8550</v>
      </c>
      <c r="CB2992">
        <v>0</v>
      </c>
      <c r="CC2992">
        <v>1.0434890078202101E-3</v>
      </c>
      <c r="CD2992">
        <v>2864</v>
      </c>
      <c r="CE2992">
        <v>0</v>
      </c>
      <c r="CF2992">
        <v>9.1042955047702424E-4</v>
      </c>
      <c r="CG2992">
        <v>0</v>
      </c>
      <c r="CH2992">
        <v>0</v>
      </c>
      <c r="CI2992">
        <v>0</v>
      </c>
    </row>
    <row r="2993" spans="77:87" x14ac:dyDescent="0.25">
      <c r="BY2993" t="s">
        <v>6564</v>
      </c>
      <c r="BZ2993" t="s">
        <v>10578</v>
      </c>
      <c r="CA2993" t="s">
        <v>10579</v>
      </c>
      <c r="CB2993">
        <v>0</v>
      </c>
      <c r="CC2993">
        <v>1.2758563515973201E-4</v>
      </c>
      <c r="CD2993">
        <v>2865</v>
      </c>
      <c r="CE2993">
        <v>0</v>
      </c>
      <c r="CF2993">
        <v>1.1131668047797399E-4</v>
      </c>
      <c r="CG2993">
        <v>0</v>
      </c>
      <c r="CH2993">
        <v>0</v>
      </c>
      <c r="CI2993">
        <v>0</v>
      </c>
    </row>
    <row r="2994" spans="77:87" x14ac:dyDescent="0.25">
      <c r="BY2994" t="s">
        <v>8285</v>
      </c>
      <c r="BZ2994" t="s">
        <v>8683</v>
      </c>
      <c r="CA2994" t="s">
        <v>8684</v>
      </c>
      <c r="CB2994">
        <v>0</v>
      </c>
      <c r="CC2994">
        <v>7.2994463935328305E-4</v>
      </c>
      <c r="CD2994">
        <v>2866</v>
      </c>
      <c r="CE2994">
        <v>0.88288720434990198</v>
      </c>
      <c r="CF2994">
        <v>6.3686647861078884E-4</v>
      </c>
      <c r="CG2994">
        <v>1424.6555809096201</v>
      </c>
      <c r="CH2994">
        <v>1242.9920491655114</v>
      </c>
      <c r="CI2994">
        <v>0</v>
      </c>
    </row>
    <row r="2995" spans="77:87" x14ac:dyDescent="0.25">
      <c r="BY2995" t="s">
        <v>7694</v>
      </c>
      <c r="BZ2995" t="s">
        <v>7694</v>
      </c>
      <c r="CA2995" t="s">
        <v>7695</v>
      </c>
      <c r="CB2995">
        <v>0</v>
      </c>
      <c r="CC2995">
        <v>1.4462209035274599E-2</v>
      </c>
      <c r="CD2995">
        <v>2867</v>
      </c>
      <c r="CE2995">
        <v>3.0193766019506398</v>
      </c>
      <c r="CF2995">
        <v>1.26180749123506E-2</v>
      </c>
      <c r="CG2995">
        <v>71983.149627451494</v>
      </c>
      <c r="CH2995">
        <v>62804.290285856674</v>
      </c>
      <c r="CI2995">
        <v>0</v>
      </c>
    </row>
    <row r="2996" spans="77:87" x14ac:dyDescent="0.25">
      <c r="BY2996" t="s">
        <v>8521</v>
      </c>
      <c r="BZ2996" t="s">
        <v>8522</v>
      </c>
      <c r="CA2996" t="s">
        <v>8523</v>
      </c>
      <c r="CB2996">
        <v>0</v>
      </c>
      <c r="CC2996">
        <v>4.0901339604293797E-5</v>
      </c>
      <c r="CD2996">
        <v>2868</v>
      </c>
      <c r="CE2996">
        <v>0</v>
      </c>
      <c r="CF2996">
        <v>3.5685846185991897E-5</v>
      </c>
      <c r="CG2996">
        <v>0</v>
      </c>
      <c r="CH2996">
        <v>0</v>
      </c>
      <c r="CI2996">
        <v>0</v>
      </c>
    </row>
    <row r="2997" spans="77:87" x14ac:dyDescent="0.25">
      <c r="BY2997" t="s">
        <v>10580</v>
      </c>
      <c r="BZ2997" t="s">
        <v>10581</v>
      </c>
      <c r="CA2997" t="s">
        <v>10582</v>
      </c>
      <c r="CB2997">
        <v>0</v>
      </c>
      <c r="CC2997">
        <v>1.09836553301574E-2</v>
      </c>
      <c r="CD2997">
        <v>2869</v>
      </c>
      <c r="CE2997">
        <v>-17.809269781504799</v>
      </c>
      <c r="CF2997">
        <v>9.5830855043877138E-3</v>
      </c>
      <c r="CG2997">
        <v>1590.1523743942</v>
      </c>
      <c r="CH2997">
        <v>1387.3856845256987</v>
      </c>
      <c r="CI2997">
        <v>0</v>
      </c>
    </row>
    <row r="2998" spans="77:87" x14ac:dyDescent="0.25">
      <c r="BY2998" t="s">
        <v>10583</v>
      </c>
      <c r="BZ2998" t="s">
        <v>10584</v>
      </c>
      <c r="CA2998" t="s">
        <v>10585</v>
      </c>
      <c r="CB2998">
        <v>0</v>
      </c>
      <c r="CC2998">
        <v>6.7588061118018702E-6</v>
      </c>
      <c r="CD2998">
        <v>2870</v>
      </c>
      <c r="CE2998">
        <v>0</v>
      </c>
      <c r="CF2998">
        <v>5.8969637092615697E-6</v>
      </c>
      <c r="CG2998">
        <v>0</v>
      </c>
      <c r="CH2998">
        <v>0</v>
      </c>
      <c r="CI2998">
        <v>0</v>
      </c>
    </row>
    <row r="2999" spans="77:87" x14ac:dyDescent="0.25">
      <c r="BY2999" t="s">
        <v>3942</v>
      </c>
      <c r="BZ2999" t="s">
        <v>10586</v>
      </c>
      <c r="CA2999" t="s">
        <v>10587</v>
      </c>
      <c r="CB2999">
        <v>0</v>
      </c>
      <c r="CC2999">
        <v>8.1396105999012903E-3</v>
      </c>
      <c r="CD2999">
        <v>2871</v>
      </c>
      <c r="CE2999">
        <v>0.94731971212590604</v>
      </c>
      <c r="CF2999">
        <v>7.1016962938654808E-3</v>
      </c>
      <c r="CG2999">
        <v>203.49026499753199</v>
      </c>
      <c r="CH2999">
        <v>177.54240734663679</v>
      </c>
      <c r="CI2999">
        <v>0</v>
      </c>
    </row>
    <row r="3000" spans="77:87" x14ac:dyDescent="0.25">
      <c r="BY3000" t="s">
        <v>10528</v>
      </c>
      <c r="BZ3000" t="s">
        <v>10588</v>
      </c>
      <c r="CA3000" t="s">
        <v>10589</v>
      </c>
      <c r="CB3000">
        <v>0</v>
      </c>
      <c r="CC3000">
        <v>9.3324697997082201E-5</v>
      </c>
      <c r="CD3000">
        <v>2872</v>
      </c>
      <c r="CE3000">
        <v>3.9363806628654499</v>
      </c>
      <c r="CF3000">
        <v>8.1424492456682297E-5</v>
      </c>
      <c r="CG3000">
        <v>14678.987059687999</v>
      </c>
      <c r="CH3000">
        <v>12807.21070375895</v>
      </c>
      <c r="CI3000">
        <v>0</v>
      </c>
    </row>
    <row r="3001" spans="77:87" x14ac:dyDescent="0.25">
      <c r="BY3001" t="s">
        <v>10590</v>
      </c>
      <c r="BZ3001" t="s">
        <v>10591</v>
      </c>
      <c r="CA3001" t="s">
        <v>10592</v>
      </c>
      <c r="CB3001">
        <v>0</v>
      </c>
      <c r="CC3001">
        <v>1.6178681066836601E-5</v>
      </c>
      <c r="CD3001">
        <v>2873</v>
      </c>
      <c r="CE3001">
        <v>0</v>
      </c>
      <c r="CF3001">
        <v>1.4115672729280005E-5</v>
      </c>
      <c r="CG3001">
        <v>0</v>
      </c>
      <c r="CH3001">
        <v>0</v>
      </c>
      <c r="CI3001">
        <v>0</v>
      </c>
    </row>
    <row r="3002" spans="77:87" x14ac:dyDescent="0.25">
      <c r="BY3002" t="s">
        <v>10593</v>
      </c>
      <c r="BZ3002" t="s">
        <v>10594</v>
      </c>
      <c r="CA3002" t="s">
        <v>10595</v>
      </c>
      <c r="CB3002">
        <v>0</v>
      </c>
      <c r="CC3002">
        <v>1.37217009806309</v>
      </c>
      <c r="CD3002">
        <v>2874</v>
      </c>
      <c r="CE3002">
        <v>0</v>
      </c>
      <c r="CF3002">
        <v>1.1971992001786738</v>
      </c>
      <c r="CG3002">
        <v>0</v>
      </c>
      <c r="CH3002">
        <v>0</v>
      </c>
      <c r="CI3002">
        <v>0</v>
      </c>
    </row>
    <row r="3003" spans="77:87" x14ac:dyDescent="0.25">
      <c r="BY3003" t="s">
        <v>6119</v>
      </c>
      <c r="BZ3003" t="s">
        <v>6120</v>
      </c>
      <c r="CA3003" t="s">
        <v>6121</v>
      </c>
      <c r="CB3003">
        <v>0</v>
      </c>
      <c r="CC3003">
        <v>2.42967287099021E-3</v>
      </c>
      <c r="CD3003">
        <v>2875</v>
      </c>
      <c r="CE3003">
        <v>-29.277081891939201</v>
      </c>
      <c r="CF3003">
        <v>2.1198555645187654E-3</v>
      </c>
      <c r="CG3003">
        <v>194.90755956329701</v>
      </c>
      <c r="CH3003">
        <v>170.05411701314284</v>
      </c>
      <c r="CI3003">
        <v>0</v>
      </c>
    </row>
    <row r="3004" spans="77:87" x14ac:dyDescent="0.25">
      <c r="BY3004" t="s">
        <v>4003</v>
      </c>
      <c r="BZ3004" t="s">
        <v>2964</v>
      </c>
      <c r="CA3004" t="s">
        <v>2965</v>
      </c>
      <c r="CB3004">
        <v>0</v>
      </c>
      <c r="CC3004">
        <v>3.1307020332267601E-4</v>
      </c>
      <c r="CD3004">
        <v>2876</v>
      </c>
      <c r="CE3004">
        <v>0.94409812640227497</v>
      </c>
      <c r="CF3004">
        <v>2.7314936941618843E-4</v>
      </c>
      <c r="CG3004">
        <v>125398.469443503</v>
      </c>
      <c r="CH3004">
        <v>109408.40901088421</v>
      </c>
      <c r="CI3004">
        <v>0</v>
      </c>
    </row>
    <row r="3005" spans="77:87" x14ac:dyDescent="0.25">
      <c r="BY3005" t="s">
        <v>7667</v>
      </c>
      <c r="BZ3005" t="s">
        <v>7668</v>
      </c>
      <c r="CA3005" t="s">
        <v>7669</v>
      </c>
      <c r="CB3005">
        <v>0</v>
      </c>
      <c r="CC3005">
        <v>3.2120208120891501E-4</v>
      </c>
      <c r="CD3005">
        <v>2877</v>
      </c>
      <c r="CE3005">
        <v>-0.373593846592912</v>
      </c>
      <c r="CF3005">
        <v>2.8024431902564154E-4</v>
      </c>
      <c r="CG3005">
        <v>0</v>
      </c>
      <c r="CH3005">
        <v>0</v>
      </c>
      <c r="CI3005">
        <v>0</v>
      </c>
    </row>
    <row r="3006" spans="77:87" x14ac:dyDescent="0.25">
      <c r="BY3006" t="s">
        <v>4947</v>
      </c>
      <c r="BZ3006" t="s">
        <v>3461</v>
      </c>
      <c r="CA3006" t="s">
        <v>3462</v>
      </c>
      <c r="CB3006">
        <v>0</v>
      </c>
      <c r="CC3006">
        <v>3.4759268540632497E-5</v>
      </c>
      <c r="CD3006">
        <v>2878</v>
      </c>
      <c r="CE3006">
        <v>-66.387417306797602</v>
      </c>
      <c r="CF3006">
        <v>3.0326975171942299E-5</v>
      </c>
      <c r="CG3006">
        <v>7760.9355596914702</v>
      </c>
      <c r="CH3006">
        <v>6771.3076227329757</v>
      </c>
      <c r="CI3006">
        <v>0</v>
      </c>
    </row>
    <row r="3007" spans="77:87" x14ac:dyDescent="0.25">
      <c r="BY3007" t="s">
        <v>10596</v>
      </c>
      <c r="BZ3007" t="s">
        <v>10597</v>
      </c>
      <c r="CA3007" t="s">
        <v>10598</v>
      </c>
      <c r="CB3007">
        <v>0</v>
      </c>
      <c r="CC3007">
        <v>4.0024284926310199E-3</v>
      </c>
      <c r="CD3007">
        <v>2879</v>
      </c>
      <c r="CE3007">
        <v>1.92163641391047</v>
      </c>
      <c r="CF3007">
        <v>3.4920628258216699E-3</v>
      </c>
      <c r="CG3007">
        <v>1133.0174516484301</v>
      </c>
      <c r="CH3007">
        <v>988.54186431893265</v>
      </c>
      <c r="CI3007">
        <v>0</v>
      </c>
    </row>
    <row r="3008" spans="77:87" x14ac:dyDescent="0.25">
      <c r="BY3008" t="s">
        <v>8143</v>
      </c>
      <c r="BZ3008" t="s">
        <v>760</v>
      </c>
      <c r="CA3008" t="s">
        <v>761</v>
      </c>
      <c r="CB3008">
        <v>0</v>
      </c>
      <c r="CC3008">
        <v>9.6762696729785005E-3</v>
      </c>
      <c r="CD3008">
        <v>2880</v>
      </c>
      <c r="CE3008">
        <v>-0.30372396138796698</v>
      </c>
      <c r="CF3008">
        <v>8.4424098218983234E-3</v>
      </c>
      <c r="CG3008">
        <v>0</v>
      </c>
      <c r="CH3008">
        <v>0</v>
      </c>
      <c r="CI3008">
        <v>0</v>
      </c>
    </row>
    <row r="3009" spans="77:87" x14ac:dyDescent="0.25">
      <c r="BY3009" t="s">
        <v>10599</v>
      </c>
      <c r="BZ3009" t="s">
        <v>10600</v>
      </c>
      <c r="CA3009" t="s">
        <v>10601</v>
      </c>
      <c r="CB3009">
        <v>0</v>
      </c>
      <c r="CC3009">
        <v>8.4891735099247804E-3</v>
      </c>
      <c r="CD3009">
        <v>2881</v>
      </c>
      <c r="CE3009">
        <v>144.034767681906</v>
      </c>
      <c r="CF3009">
        <v>7.4066850389802354E-3</v>
      </c>
      <c r="CG3009">
        <v>11.884497172596999</v>
      </c>
      <c r="CH3009">
        <v>10.369057400130471</v>
      </c>
      <c r="CI3009">
        <v>0</v>
      </c>
    </row>
    <row r="3010" spans="77:87" x14ac:dyDescent="0.25">
      <c r="BY3010" t="s">
        <v>9374</v>
      </c>
      <c r="BZ3010" t="s">
        <v>9375</v>
      </c>
      <c r="CA3010" t="s">
        <v>9376</v>
      </c>
      <c r="CB3010">
        <v>0</v>
      </c>
      <c r="CC3010">
        <v>5.5375389938849898E-3</v>
      </c>
      <c r="CD3010">
        <v>2882</v>
      </c>
      <c r="CE3010">
        <v>-61.686110933572898</v>
      </c>
      <c r="CF3010">
        <v>4.8314252466187414E-3</v>
      </c>
      <c r="CG3010">
        <v>0.20665972769014401</v>
      </c>
      <c r="CH3010">
        <v>0.18030771917346308</v>
      </c>
      <c r="CI3010">
        <v>0</v>
      </c>
    </row>
    <row r="3011" spans="77:87" x14ac:dyDescent="0.25">
      <c r="BY3011" t="s">
        <v>7659</v>
      </c>
      <c r="BZ3011" t="s">
        <v>7660</v>
      </c>
      <c r="CA3011" t="s">
        <v>2968</v>
      </c>
      <c r="CB3011">
        <v>0</v>
      </c>
      <c r="CC3011">
        <v>2.1534711622443201E-3</v>
      </c>
      <c r="CD3011">
        <v>2883</v>
      </c>
      <c r="CE3011">
        <v>-8.0645980051124999E-2</v>
      </c>
      <c r="CF3011">
        <v>1.8788734404618988E-3</v>
      </c>
      <c r="CG3011">
        <v>8.61388464897727E-3</v>
      </c>
      <c r="CH3011">
        <v>7.5154937618475857E-3</v>
      </c>
      <c r="CI3011">
        <v>0</v>
      </c>
    </row>
    <row r="3012" spans="77:87" x14ac:dyDescent="0.25">
      <c r="BY3012" t="s">
        <v>8805</v>
      </c>
      <c r="BZ3012" t="s">
        <v>8806</v>
      </c>
      <c r="CA3012" t="s">
        <v>8807</v>
      </c>
      <c r="CB3012">
        <v>0</v>
      </c>
      <c r="CC3012">
        <v>6.0028418492162599E-3</v>
      </c>
      <c r="CD3012">
        <v>2884</v>
      </c>
      <c r="CE3012">
        <v>-2.7551392732663502</v>
      </c>
      <c r="CF3012">
        <v>5.2373954736553005E-3</v>
      </c>
      <c r="CG3012">
        <v>0</v>
      </c>
      <c r="CH3012">
        <v>0</v>
      </c>
      <c r="CI3012">
        <v>0</v>
      </c>
    </row>
    <row r="3013" spans="77:87" x14ac:dyDescent="0.25">
      <c r="BY3013" t="s">
        <v>10602</v>
      </c>
      <c r="BZ3013" t="s">
        <v>10603</v>
      </c>
      <c r="CA3013" t="s">
        <v>10604</v>
      </c>
      <c r="CB3013">
        <v>0</v>
      </c>
      <c r="CC3013">
        <v>9.6623983492468493E-3</v>
      </c>
      <c r="CD3013">
        <v>2885</v>
      </c>
      <c r="CE3013">
        <v>0.42516039204974598</v>
      </c>
      <c r="CF3013">
        <v>8.4303072861409908E-3</v>
      </c>
      <c r="CG3013">
        <v>97828.751262990205</v>
      </c>
      <c r="CH3013">
        <v>85354.215874441317</v>
      </c>
      <c r="CI3013">
        <v>0</v>
      </c>
    </row>
    <row r="3014" spans="77:87" x14ac:dyDescent="0.25">
      <c r="BY3014" t="s">
        <v>7688</v>
      </c>
      <c r="BZ3014" t="s">
        <v>2831</v>
      </c>
      <c r="CA3014" t="s">
        <v>2832</v>
      </c>
      <c r="CB3014">
        <v>0</v>
      </c>
      <c r="CC3014">
        <v>2.3387630767542501E-4</v>
      </c>
      <c r="CD3014">
        <v>2886</v>
      </c>
      <c r="CE3014">
        <v>0.77126165687359205</v>
      </c>
      <c r="CF3014">
        <v>2.0405380417850096E-4</v>
      </c>
      <c r="CG3014">
        <v>532848.97555295099</v>
      </c>
      <c r="CH3014">
        <v>464903.27128429222</v>
      </c>
      <c r="CI3014">
        <v>0</v>
      </c>
    </row>
    <row r="3015" spans="77:87" x14ac:dyDescent="0.25">
      <c r="BY3015" t="s">
        <v>8373</v>
      </c>
      <c r="BZ3015" t="s">
        <v>8374</v>
      </c>
      <c r="CA3015" t="s">
        <v>8375</v>
      </c>
      <c r="CB3015">
        <v>0</v>
      </c>
      <c r="CC3015">
        <v>1.0895424734017701E-6</v>
      </c>
      <c r="CD3015">
        <v>2887</v>
      </c>
      <c r="CE3015">
        <v>0</v>
      </c>
      <c r="CF3015">
        <v>9.5061055444841724E-7</v>
      </c>
      <c r="CG3015">
        <v>0</v>
      </c>
      <c r="CH3015">
        <v>0</v>
      </c>
      <c r="CI3015">
        <v>0</v>
      </c>
    </row>
    <row r="3016" spans="77:87" x14ac:dyDescent="0.25">
      <c r="BY3016" t="s">
        <v>9395</v>
      </c>
      <c r="BZ3016" t="s">
        <v>9396</v>
      </c>
      <c r="CA3016" t="s">
        <v>9397</v>
      </c>
      <c r="CB3016">
        <v>0</v>
      </c>
      <c r="CC3016">
        <v>0.14750801878891801</v>
      </c>
      <c r="CD3016">
        <v>2888</v>
      </c>
      <c r="CE3016">
        <v>3.45545654551099</v>
      </c>
      <c r="CF3016">
        <v>0.12869868128106798</v>
      </c>
      <c r="CG3016">
        <v>69398374.820780098</v>
      </c>
      <c r="CH3016">
        <v>60549110.453883171</v>
      </c>
      <c r="CI3016">
        <v>0</v>
      </c>
    </row>
    <row r="3017" spans="77:87" x14ac:dyDescent="0.25">
      <c r="BY3017" t="s">
        <v>4926</v>
      </c>
      <c r="BZ3017" t="s">
        <v>3146</v>
      </c>
      <c r="CA3017" t="s">
        <v>3147</v>
      </c>
      <c r="CB3017">
        <v>0</v>
      </c>
      <c r="CC3017">
        <v>4.6518474051037801E-3</v>
      </c>
      <c r="CD3017">
        <v>2889</v>
      </c>
      <c r="CE3017">
        <v>9.0988813846321897</v>
      </c>
      <c r="CF3017">
        <v>4.0586717350893789E-3</v>
      </c>
      <c r="CG3017">
        <v>286055.11755417503</v>
      </c>
      <c r="CH3017">
        <v>249579.08529437208</v>
      </c>
      <c r="CI3017">
        <v>0</v>
      </c>
    </row>
    <row r="3018" spans="77:87" x14ac:dyDescent="0.25">
      <c r="BY3018" t="s">
        <v>7726</v>
      </c>
      <c r="BZ3018" t="s">
        <v>7727</v>
      </c>
      <c r="CA3018" t="s">
        <v>7728</v>
      </c>
      <c r="CB3018">
        <v>0</v>
      </c>
      <c r="CC3018">
        <v>2.53099449137966E-3</v>
      </c>
      <c r="CD3018">
        <v>2890</v>
      </c>
      <c r="CE3018">
        <v>-33.5001924987072</v>
      </c>
      <c r="CF3018">
        <v>2.2082572598058751E-3</v>
      </c>
      <c r="CG3018">
        <v>12368.879337554299</v>
      </c>
      <c r="CH3018">
        <v>10791.674057705406</v>
      </c>
      <c r="CI3018">
        <v>0</v>
      </c>
    </row>
    <row r="3019" spans="77:87" x14ac:dyDescent="0.25">
      <c r="BY3019" t="s">
        <v>8524</v>
      </c>
      <c r="BZ3019" t="s">
        <v>8525</v>
      </c>
      <c r="CA3019" t="s">
        <v>8526</v>
      </c>
      <c r="CB3019">
        <v>0</v>
      </c>
      <c r="CC3019">
        <v>8.6986413673021006E-5</v>
      </c>
      <c r="CD3019">
        <v>2891</v>
      </c>
      <c r="CE3019">
        <v>-98.927852777090905</v>
      </c>
      <c r="CF3019">
        <v>7.5894428119919441E-5</v>
      </c>
      <c r="CG3019">
        <v>229.15167500851501</v>
      </c>
      <c r="CH3019">
        <v>199.93162832147934</v>
      </c>
      <c r="CI3019">
        <v>0</v>
      </c>
    </row>
    <row r="3020" spans="77:87" x14ac:dyDescent="0.25">
      <c r="BY3020" t="s">
        <v>8136</v>
      </c>
      <c r="BZ3020" t="s">
        <v>1042</v>
      </c>
      <c r="CA3020" t="s">
        <v>10605</v>
      </c>
      <c r="CB3020">
        <v>0</v>
      </c>
      <c r="CC3020">
        <v>1.4140026733787001E-7</v>
      </c>
      <c r="CD3020">
        <v>2892</v>
      </c>
      <c r="CE3020">
        <v>-11.260747893611599</v>
      </c>
      <c r="CF3020">
        <v>1.2336975364854891E-7</v>
      </c>
      <c r="CG3020">
        <v>0.40063122114034899</v>
      </c>
      <c r="CH3020">
        <v>0.34954513160785872</v>
      </c>
      <c r="CI3020">
        <v>0</v>
      </c>
    </row>
    <row r="3021" spans="77:87" x14ac:dyDescent="0.25">
      <c r="BY3021" t="s">
        <v>10606</v>
      </c>
      <c r="BZ3021" t="s">
        <v>10607</v>
      </c>
      <c r="CA3021" t="s">
        <v>10608</v>
      </c>
      <c r="CB3021">
        <v>0</v>
      </c>
      <c r="CC3021">
        <v>5.7681710117408303E-6</v>
      </c>
      <c r="CD3021">
        <v>2893</v>
      </c>
      <c r="CE3021">
        <v>4.8946895803893797</v>
      </c>
      <c r="CF3021">
        <v>5.0326484533497122E-6</v>
      </c>
      <c r="CG3021">
        <v>8339.5445896130495</v>
      </c>
      <c r="CH3021">
        <v>7276.1359008131349</v>
      </c>
      <c r="CI3021">
        <v>0</v>
      </c>
    </row>
    <row r="3022" spans="77:87" x14ac:dyDescent="0.25">
      <c r="BY3022" t="s">
        <v>7865</v>
      </c>
      <c r="BZ3022" t="s">
        <v>7866</v>
      </c>
      <c r="CA3022" t="s">
        <v>3034</v>
      </c>
      <c r="CB3022">
        <v>0</v>
      </c>
      <c r="CC3022">
        <v>8.8420207812654002E-4</v>
      </c>
      <c r="CD3022">
        <v>2894</v>
      </c>
      <c r="CE3022">
        <v>-7.7545562585447199</v>
      </c>
      <c r="CF3022">
        <v>7.7145393433631282E-4</v>
      </c>
      <c r="CG3022">
        <v>2.9324657796198901</v>
      </c>
      <c r="CH3022">
        <v>2.5585353381974407</v>
      </c>
      <c r="CI3022">
        <v>0</v>
      </c>
    </row>
    <row r="3023" spans="77:87" x14ac:dyDescent="0.25">
      <c r="BY3023" t="s">
        <v>6942</v>
      </c>
      <c r="BZ3023" t="s">
        <v>6943</v>
      </c>
      <c r="CA3023" t="s">
        <v>6944</v>
      </c>
      <c r="CB3023">
        <v>0</v>
      </c>
      <c r="CC3023">
        <v>2.5401107956103102E-3</v>
      </c>
      <c r="CD3023">
        <v>2895</v>
      </c>
      <c r="CE3023">
        <v>-5.52647802771894</v>
      </c>
      <c r="CF3023">
        <v>2.2162111076188583E-3</v>
      </c>
      <c r="CG3023">
        <v>141.584035945404</v>
      </c>
      <c r="CH3023">
        <v>123.53008918586181</v>
      </c>
      <c r="CI3023">
        <v>0</v>
      </c>
    </row>
    <row r="3024" spans="77:87" x14ac:dyDescent="0.25">
      <c r="BY3024" t="s">
        <v>4926</v>
      </c>
      <c r="BZ3024" t="s">
        <v>4927</v>
      </c>
      <c r="CA3024" t="s">
        <v>4928</v>
      </c>
      <c r="CB3024">
        <v>0</v>
      </c>
      <c r="CC3024">
        <v>1.04997108116146E-4</v>
      </c>
      <c r="CD3024">
        <v>2896</v>
      </c>
      <c r="CE3024">
        <v>0</v>
      </c>
      <c r="CF3024">
        <v>9.1608506871823804E-5</v>
      </c>
      <c r="CG3024">
        <v>0</v>
      </c>
      <c r="CH3024">
        <v>0</v>
      </c>
      <c r="CI3024">
        <v>0</v>
      </c>
    </row>
    <row r="3025" spans="77:87" x14ac:dyDescent="0.25">
      <c r="BY3025" t="s">
        <v>4265</v>
      </c>
      <c r="BZ3025" t="s">
        <v>2833</v>
      </c>
      <c r="CA3025" t="s">
        <v>4266</v>
      </c>
      <c r="CB3025">
        <v>0</v>
      </c>
      <c r="CC3025">
        <v>0.18000025490351301</v>
      </c>
      <c r="CD3025">
        <v>2897</v>
      </c>
      <c r="CE3025">
        <v>0.321303603156188</v>
      </c>
      <c r="CF3025">
        <v>0.15704770239974652</v>
      </c>
      <c r="CG3025">
        <v>1809745.3988104099</v>
      </c>
      <c r="CH3025">
        <v>1578977.5240265001</v>
      </c>
      <c r="CI3025">
        <v>0</v>
      </c>
    </row>
    <row r="3026" spans="77:87" x14ac:dyDescent="0.25">
      <c r="BY3026" t="s">
        <v>10609</v>
      </c>
      <c r="BZ3026" t="s">
        <v>10610</v>
      </c>
      <c r="CA3026" t="s">
        <v>10611</v>
      </c>
      <c r="CB3026">
        <v>0</v>
      </c>
      <c r="CC3026">
        <v>4.3338275623785397E-3</v>
      </c>
      <c r="CD3026">
        <v>2898</v>
      </c>
      <c r="CE3026">
        <v>1.73596109515301</v>
      </c>
      <c r="CF3026">
        <v>3.7812038745894043E-3</v>
      </c>
      <c r="CG3026">
        <v>11111.0788057605</v>
      </c>
      <c r="CH3026">
        <v>9694.2607029227602</v>
      </c>
      <c r="CI3026">
        <v>0</v>
      </c>
    </row>
    <row r="3027" spans="77:87" x14ac:dyDescent="0.25">
      <c r="BY3027" t="s">
        <v>8854</v>
      </c>
      <c r="BZ3027" t="s">
        <v>3545</v>
      </c>
      <c r="CA3027" t="s">
        <v>3546</v>
      </c>
      <c r="CB3027">
        <v>0</v>
      </c>
      <c r="CC3027">
        <v>9.3856901922566803E-4</v>
      </c>
      <c r="CD3027">
        <v>2899</v>
      </c>
      <c r="CE3027">
        <v>0.52590366422702195</v>
      </c>
      <c r="CF3027">
        <v>8.188883293081266E-4</v>
      </c>
      <c r="CG3027">
        <v>805.54379403301198</v>
      </c>
      <c r="CH3027">
        <v>702.82568268068678</v>
      </c>
      <c r="CI3027">
        <v>0</v>
      </c>
    </row>
    <row r="3028" spans="77:87" x14ac:dyDescent="0.25">
      <c r="BY3028" t="s">
        <v>8511</v>
      </c>
      <c r="BZ3028" t="s">
        <v>8512</v>
      </c>
      <c r="CA3028" t="s">
        <v>8513</v>
      </c>
      <c r="CB3028">
        <v>0</v>
      </c>
      <c r="CC3028">
        <v>3.9068100107820699E-6</v>
      </c>
      <c r="CD3028">
        <v>2901</v>
      </c>
      <c r="CE3028">
        <v>2.9127943115638701</v>
      </c>
      <c r="CF3028">
        <v>3.4086370390672066E-6</v>
      </c>
      <c r="CG3028">
        <v>0.30300645069876703</v>
      </c>
      <c r="CH3028">
        <v>0.2643688861443646</v>
      </c>
      <c r="CI3028">
        <v>0</v>
      </c>
    </row>
    <row r="3029" spans="77:87" x14ac:dyDescent="0.25">
      <c r="BY3029" t="s">
        <v>10612</v>
      </c>
      <c r="BZ3029" t="s">
        <v>10613</v>
      </c>
      <c r="CA3029" t="s">
        <v>10614</v>
      </c>
      <c r="CB3029">
        <v>0</v>
      </c>
      <c r="CC3029">
        <v>7.1259192991118599E-3</v>
      </c>
      <c r="CD3029">
        <v>2902</v>
      </c>
      <c r="CE3029">
        <v>4.4963830267635903</v>
      </c>
      <c r="CF3029">
        <v>6.2172648256049136E-3</v>
      </c>
      <c r="CG3029">
        <v>75559.549895665899</v>
      </c>
      <c r="CH3029">
        <v>65924.649450269993</v>
      </c>
      <c r="CI3029">
        <v>0</v>
      </c>
    </row>
    <row r="3030" spans="77:87" x14ac:dyDescent="0.25">
      <c r="BY3030" t="s">
        <v>8394</v>
      </c>
      <c r="BZ3030" t="s">
        <v>8394</v>
      </c>
      <c r="CA3030" t="s">
        <v>8395</v>
      </c>
      <c r="CB3030">
        <v>0</v>
      </c>
      <c r="CC3030">
        <v>3.11339990607877E-5</v>
      </c>
      <c r="CD3030">
        <v>2903</v>
      </c>
      <c r="CE3030">
        <v>0</v>
      </c>
      <c r="CF3030">
        <v>2.7163978304550431E-5</v>
      </c>
      <c r="CG3030">
        <v>0</v>
      </c>
      <c r="CH3030">
        <v>0</v>
      </c>
      <c r="CI3030">
        <v>0</v>
      </c>
    </row>
    <row r="3031" spans="77:87" x14ac:dyDescent="0.25">
      <c r="BY3031" t="s">
        <v>10615</v>
      </c>
      <c r="BZ3031" t="s">
        <v>10616</v>
      </c>
      <c r="CA3031" t="s">
        <v>10617</v>
      </c>
      <c r="CB3031">
        <v>0</v>
      </c>
      <c r="CC3031">
        <v>1.11580632199874E-3</v>
      </c>
      <c r="CD3031">
        <v>2904</v>
      </c>
      <c r="CE3031">
        <v>-45.5502034809208</v>
      </c>
      <c r="CF3031">
        <v>9.7352539465539315E-4</v>
      </c>
      <c r="CG3031">
        <v>0</v>
      </c>
      <c r="CH3031">
        <v>0</v>
      </c>
      <c r="CI3031">
        <v>0</v>
      </c>
    </row>
    <row r="3032" spans="77:87" x14ac:dyDescent="0.25">
      <c r="BY3032" t="s">
        <v>10618</v>
      </c>
      <c r="BZ3032" t="s">
        <v>10619</v>
      </c>
      <c r="CA3032" t="s">
        <v>10620</v>
      </c>
      <c r="CB3032">
        <v>0</v>
      </c>
      <c r="CC3032">
        <v>2.9580105347303001E-2</v>
      </c>
      <c r="CD3032">
        <v>2905</v>
      </c>
      <c r="CE3032">
        <v>0.52179165873511002</v>
      </c>
      <c r="CF3032">
        <v>2.5808227794047019E-2</v>
      </c>
      <c r="CG3032">
        <v>0.73950263368257396</v>
      </c>
      <c r="CH3032">
        <v>0.64520569485117452</v>
      </c>
      <c r="CI3032">
        <v>0</v>
      </c>
    </row>
    <row r="3033" spans="77:87" x14ac:dyDescent="0.25">
      <c r="BY3033" t="s">
        <v>8728</v>
      </c>
      <c r="BZ3033" t="s">
        <v>3012</v>
      </c>
      <c r="CA3033" t="s">
        <v>3013</v>
      </c>
      <c r="CB3033">
        <v>0</v>
      </c>
      <c r="CC3033">
        <v>1.00983393642599E-2</v>
      </c>
      <c r="CD3033">
        <v>2906</v>
      </c>
      <c r="CE3033">
        <v>4.8814290850269604</v>
      </c>
      <c r="CF3033">
        <v>8.8106597185656672E-3</v>
      </c>
      <c r="CG3033">
        <v>207019.66053328899</v>
      </c>
      <c r="CH3033">
        <v>180621.75554004728</v>
      </c>
      <c r="CI3033">
        <v>0</v>
      </c>
    </row>
    <row r="3034" spans="77:87" x14ac:dyDescent="0.25">
      <c r="BY3034" t="s">
        <v>8537</v>
      </c>
      <c r="BZ3034" t="s">
        <v>8538</v>
      </c>
      <c r="CA3034" t="s">
        <v>8539</v>
      </c>
      <c r="CB3034">
        <v>0</v>
      </c>
      <c r="CC3034">
        <v>3.9594887085181099E-4</v>
      </c>
      <c r="CD3034">
        <v>2907</v>
      </c>
      <c r="CE3034">
        <v>-0.755358785359867</v>
      </c>
      <c r="CF3034">
        <v>3.4545984653401335E-4</v>
      </c>
      <c r="CG3034">
        <v>0</v>
      </c>
      <c r="CH3034">
        <v>0</v>
      </c>
      <c r="CI3034">
        <v>0</v>
      </c>
    </row>
    <row r="3035" spans="77:87" x14ac:dyDescent="0.25">
      <c r="BY3035" t="s">
        <v>7948</v>
      </c>
      <c r="BZ3035" t="s">
        <v>7949</v>
      </c>
      <c r="CA3035" t="s">
        <v>7950</v>
      </c>
      <c r="CB3035">
        <v>0</v>
      </c>
      <c r="CC3035">
        <v>1.33213422050674E-3</v>
      </c>
      <c r="CD3035">
        <v>2908</v>
      </c>
      <c r="CE3035">
        <v>1.8056275410660201</v>
      </c>
      <c r="CF3035">
        <v>1.1622684575130441E-3</v>
      </c>
      <c r="CG3035">
        <v>30248.331548279901</v>
      </c>
      <c r="CH3035">
        <v>26391.245799232551</v>
      </c>
      <c r="CI3035">
        <v>0</v>
      </c>
    </row>
    <row r="3036" spans="77:87" x14ac:dyDescent="0.25">
      <c r="BY3036" t="s">
        <v>7406</v>
      </c>
      <c r="BZ3036" t="s">
        <v>7407</v>
      </c>
      <c r="CA3036" t="s">
        <v>7408</v>
      </c>
      <c r="CB3036">
        <v>0</v>
      </c>
      <c r="CC3036">
        <v>1.40039080483098E-4</v>
      </c>
      <c r="CD3036">
        <v>2909</v>
      </c>
      <c r="CE3036">
        <v>-35.001462252454203</v>
      </c>
      <c r="CF3036">
        <v>1.221821371743763E-4</v>
      </c>
      <c r="CG3036">
        <v>18.0224145866264</v>
      </c>
      <c r="CH3036">
        <v>15.72430441302733</v>
      </c>
      <c r="CI3036">
        <v>0</v>
      </c>
    </row>
    <row r="3037" spans="77:87" x14ac:dyDescent="0.25">
      <c r="BY3037" t="s">
        <v>8776</v>
      </c>
      <c r="BZ3037" t="s">
        <v>8777</v>
      </c>
      <c r="CA3037" t="s">
        <v>8778</v>
      </c>
      <c r="CB3037">
        <v>0</v>
      </c>
      <c r="CC3037">
        <v>2.0333423713681999E-2</v>
      </c>
      <c r="CD3037">
        <v>2910</v>
      </c>
      <c r="CE3037">
        <v>-1.55952107499486</v>
      </c>
      <c r="CF3037">
        <v>1.774062752225556E-2</v>
      </c>
      <c r="CG3037">
        <v>22106.843116381198</v>
      </c>
      <c r="CH3037">
        <v>19287.911123238977</v>
      </c>
      <c r="CI3037">
        <v>0</v>
      </c>
    </row>
    <row r="3038" spans="77:87" x14ac:dyDescent="0.25">
      <c r="BY3038" t="s">
        <v>7154</v>
      </c>
      <c r="BZ3038" t="s">
        <v>7155</v>
      </c>
      <c r="CA3038" t="s">
        <v>7156</v>
      </c>
      <c r="CB3038">
        <v>0</v>
      </c>
      <c r="CC3038">
        <v>0.31999553621480897</v>
      </c>
      <c r="CD3038">
        <v>2911</v>
      </c>
      <c r="CE3038">
        <v>-2.2122709193440699</v>
      </c>
      <c r="CF3038">
        <v>0.27919162540991393</v>
      </c>
      <c r="CG3038">
        <v>13.9890754473013</v>
      </c>
      <c r="CH3038">
        <v>12.205272480714127</v>
      </c>
      <c r="CI3038">
        <v>0</v>
      </c>
    </row>
    <row r="3039" spans="77:87" x14ac:dyDescent="0.25">
      <c r="BY3039" t="s">
        <v>10621</v>
      </c>
      <c r="BZ3039" t="s">
        <v>10621</v>
      </c>
      <c r="CA3039" t="s">
        <v>10622</v>
      </c>
      <c r="CB3039">
        <v>0</v>
      </c>
      <c r="CC3039">
        <v>2.7340621178801599E-5</v>
      </c>
      <c r="CD3039">
        <v>2912</v>
      </c>
      <c r="CE3039">
        <v>-29.920438694682002</v>
      </c>
      <c r="CF3039">
        <v>2.3854309209807904E-5</v>
      </c>
      <c r="CG3039">
        <v>6331.9785025257397</v>
      </c>
      <c r="CH3039">
        <v>5524.5625957546754</v>
      </c>
      <c r="CI3039">
        <v>0</v>
      </c>
    </row>
    <row r="3040" spans="77:87" x14ac:dyDescent="0.25">
      <c r="BY3040" t="s">
        <v>5722</v>
      </c>
      <c r="BZ3040" t="s">
        <v>1444</v>
      </c>
      <c r="CA3040" t="s">
        <v>1445</v>
      </c>
      <c r="CB3040">
        <v>0</v>
      </c>
      <c r="CC3040">
        <v>7.9971626841690005E-4</v>
      </c>
      <c r="CD3040">
        <v>2913</v>
      </c>
      <c r="CE3040">
        <v>16.014400246994501</v>
      </c>
      <c r="CF3040">
        <v>6.9774124816598775E-4</v>
      </c>
      <c r="CG3040">
        <v>9.8137037828447493</v>
      </c>
      <c r="CH3040">
        <v>8.5623191586790881</v>
      </c>
      <c r="CI3040">
        <v>0</v>
      </c>
    </row>
    <row r="3041" spans="77:87" x14ac:dyDescent="0.25">
      <c r="BY3041" t="s">
        <v>9547</v>
      </c>
      <c r="BZ3041" t="s">
        <v>9548</v>
      </c>
      <c r="CA3041" t="s">
        <v>9549</v>
      </c>
      <c r="CB3041">
        <v>0</v>
      </c>
      <c r="CC3041">
        <v>1.49437966908882E-3</v>
      </c>
      <c r="CD3041">
        <v>2914</v>
      </c>
      <c r="CE3041">
        <v>-2.2963781079463098E-2</v>
      </c>
      <c r="CF3041">
        <v>1.3038253399646289E-3</v>
      </c>
      <c r="CG3041">
        <v>0</v>
      </c>
      <c r="CH3041">
        <v>0</v>
      </c>
      <c r="CI3041">
        <v>0</v>
      </c>
    </row>
    <row r="3042" spans="77:87" x14ac:dyDescent="0.25">
      <c r="BY3042" t="s">
        <v>10623</v>
      </c>
      <c r="BZ3042" t="s">
        <v>10624</v>
      </c>
      <c r="CA3042" t="s">
        <v>10625</v>
      </c>
      <c r="CB3042">
        <v>0</v>
      </c>
      <c r="CC3042">
        <v>4.3445609748936604</v>
      </c>
      <c r="CD3042">
        <v>2915</v>
      </c>
      <c r="CE3042">
        <v>117.84494714629901</v>
      </c>
      <c r="CF3042">
        <v>3.7905686267410719</v>
      </c>
      <c r="CG3042">
        <v>20533.407117217801</v>
      </c>
      <c r="CH3042">
        <v>17915.1102420729</v>
      </c>
      <c r="CI3042">
        <v>0</v>
      </c>
    </row>
    <row r="3043" spans="77:87" x14ac:dyDescent="0.25">
      <c r="BY3043" t="s">
        <v>8613</v>
      </c>
      <c r="BZ3043" t="s">
        <v>8614</v>
      </c>
      <c r="CA3043" t="s">
        <v>8615</v>
      </c>
      <c r="CB3043">
        <v>0</v>
      </c>
      <c r="CC3043">
        <v>3.3968960434692399E-6</v>
      </c>
      <c r="CD3043">
        <v>2916</v>
      </c>
      <c r="CE3043">
        <v>0</v>
      </c>
      <c r="CF3043">
        <v>2.9637442413823049E-6</v>
      </c>
      <c r="CG3043">
        <v>0</v>
      </c>
      <c r="CH3043">
        <v>0</v>
      </c>
      <c r="CI3043">
        <v>0</v>
      </c>
    </row>
    <row r="3044" spans="77:87" x14ac:dyDescent="0.25">
      <c r="BY3044" t="s">
        <v>10626</v>
      </c>
      <c r="BZ3044" t="s">
        <v>10627</v>
      </c>
      <c r="CA3044" t="s">
        <v>10628</v>
      </c>
      <c r="CB3044">
        <v>0</v>
      </c>
      <c r="CC3044">
        <v>0.12980591539384501</v>
      </c>
      <c r="CD3044">
        <v>2917</v>
      </c>
      <c r="CE3044">
        <v>-42.1104109295039</v>
      </c>
      <c r="CF3044">
        <v>0.1132538438983143</v>
      </c>
      <c r="CG3044">
        <v>0</v>
      </c>
      <c r="CH3044">
        <v>0</v>
      </c>
      <c r="CI3044">
        <v>0</v>
      </c>
    </row>
    <row r="3045" spans="77:87" x14ac:dyDescent="0.25">
      <c r="BY3045" t="s">
        <v>5604</v>
      </c>
      <c r="BZ3045" t="s">
        <v>3370</v>
      </c>
      <c r="CA3045" t="s">
        <v>8340</v>
      </c>
      <c r="CB3045">
        <v>0</v>
      </c>
      <c r="CC3045">
        <v>2.0773025844377899E-3</v>
      </c>
      <c r="CD3045">
        <v>2918</v>
      </c>
      <c r="CE3045">
        <v>-48.966070707629797</v>
      </c>
      <c r="CF3045">
        <v>1.8124174226857904E-3</v>
      </c>
      <c r="CG3045">
        <v>0</v>
      </c>
      <c r="CH3045">
        <v>0</v>
      </c>
      <c r="CI3045">
        <v>0</v>
      </c>
    </row>
    <row r="3046" spans="77:87" x14ac:dyDescent="0.25">
      <c r="BY3046" t="s">
        <v>10629</v>
      </c>
      <c r="BZ3046" t="s">
        <v>10630</v>
      </c>
      <c r="CA3046" t="s">
        <v>10631</v>
      </c>
      <c r="CB3046">
        <v>0</v>
      </c>
      <c r="CC3046">
        <v>3.9732166193860403E-5</v>
      </c>
      <c r="CD3046">
        <v>2919</v>
      </c>
      <c r="CE3046">
        <v>0</v>
      </c>
      <c r="CF3046">
        <v>3.4665758753816505E-5</v>
      </c>
      <c r="CG3046">
        <v>0</v>
      </c>
      <c r="CH3046">
        <v>0</v>
      </c>
      <c r="CI3046">
        <v>0</v>
      </c>
    </row>
    <row r="3047" spans="77:87" x14ac:dyDescent="0.25">
      <c r="BY3047" t="s">
        <v>3838</v>
      </c>
      <c r="BZ3047" t="s">
        <v>1459</v>
      </c>
      <c r="CA3047" t="s">
        <v>10632</v>
      </c>
      <c r="CB3047">
        <v>0</v>
      </c>
      <c r="CC3047">
        <v>0.65339356692425898</v>
      </c>
      <c r="CD3047">
        <v>2920</v>
      </c>
      <c r="CE3047">
        <v>0.96849179218269199</v>
      </c>
      <c r="CF3047">
        <v>0.57007673963147931</v>
      </c>
      <c r="CG3047">
        <v>1107.9766223415099</v>
      </c>
      <c r="CH3047">
        <v>966.6940913202551</v>
      </c>
      <c r="CI3047">
        <v>0</v>
      </c>
    </row>
    <row r="3048" spans="77:87" x14ac:dyDescent="0.25">
      <c r="BY3048" t="s">
        <v>7904</v>
      </c>
      <c r="BZ3048" t="s">
        <v>7905</v>
      </c>
      <c r="CA3048" t="s">
        <v>7906</v>
      </c>
      <c r="CB3048">
        <v>0</v>
      </c>
      <c r="CC3048">
        <v>6.6385810660003104E-3</v>
      </c>
      <c r="CD3048">
        <v>2921</v>
      </c>
      <c r="CE3048">
        <v>-30.8653183262285</v>
      </c>
      <c r="CF3048">
        <v>5.7920690399503498E-3</v>
      </c>
      <c r="CG3048">
        <v>464.70067462002203</v>
      </c>
      <c r="CH3048">
        <v>405.44483279652474</v>
      </c>
      <c r="CI3048">
        <v>0</v>
      </c>
    </row>
    <row r="3049" spans="77:87" x14ac:dyDescent="0.25">
      <c r="BY3049" t="s">
        <v>8252</v>
      </c>
      <c r="BZ3049" t="s">
        <v>8253</v>
      </c>
      <c r="CA3049" t="s">
        <v>8254</v>
      </c>
      <c r="CB3049">
        <v>0</v>
      </c>
      <c r="CC3049">
        <v>4.9028911539514597E-5</v>
      </c>
      <c r="CD3049">
        <v>2922</v>
      </c>
      <c r="CE3049">
        <v>0</v>
      </c>
      <c r="CF3049">
        <v>4.2777038913464953E-5</v>
      </c>
      <c r="CG3049">
        <v>0</v>
      </c>
      <c r="CH3049">
        <v>0</v>
      </c>
      <c r="CI3049">
        <v>0</v>
      </c>
    </row>
    <row r="3050" spans="77:87" x14ac:dyDescent="0.25">
      <c r="BY3050" t="s">
        <v>2745</v>
      </c>
      <c r="BZ3050" t="s">
        <v>8476</v>
      </c>
      <c r="CA3050" t="s">
        <v>8477</v>
      </c>
      <c r="CB3050">
        <v>0</v>
      </c>
      <c r="CC3050">
        <v>1.07751049124962E-3</v>
      </c>
      <c r="CD3050">
        <v>2923</v>
      </c>
      <c r="CE3050">
        <v>-13.051535811438001</v>
      </c>
      <c r="CF3050">
        <v>9.4011281846841641E-4</v>
      </c>
      <c r="CG3050">
        <v>2.1181423169757299</v>
      </c>
      <c r="CH3050">
        <v>1.8480495175688876</v>
      </c>
      <c r="CI3050">
        <v>0</v>
      </c>
    </row>
    <row r="3051" spans="77:87" x14ac:dyDescent="0.25">
      <c r="BY3051" t="s">
        <v>7601</v>
      </c>
      <c r="BZ3051" t="s">
        <v>7602</v>
      </c>
      <c r="CA3051" t="s">
        <v>7603</v>
      </c>
      <c r="CB3051">
        <v>0</v>
      </c>
      <c r="CC3051">
        <v>1.6477240279434301E-4</v>
      </c>
      <c r="CD3051">
        <v>2924</v>
      </c>
      <c r="CE3051">
        <v>2.7942072386711301</v>
      </c>
      <c r="CF3051">
        <v>1.4376161462442523E-4</v>
      </c>
      <c r="CG3051">
        <v>0.82956993164968196</v>
      </c>
      <c r="CH3051">
        <v>0.72378815138530472</v>
      </c>
      <c r="CI3051">
        <v>0</v>
      </c>
    </row>
    <row r="3052" spans="77:87" x14ac:dyDescent="0.25">
      <c r="BY3052" t="s">
        <v>8084</v>
      </c>
      <c r="BZ3052" t="s">
        <v>287</v>
      </c>
      <c r="CA3052" t="s">
        <v>8085</v>
      </c>
      <c r="CB3052">
        <v>0</v>
      </c>
      <c r="CC3052">
        <v>5.6892928537974098E-3</v>
      </c>
      <c r="CD3052">
        <v>2925</v>
      </c>
      <c r="CE3052">
        <v>-6.8611588235816496</v>
      </c>
      <c r="CF3052">
        <v>4.9638283648382889E-3</v>
      </c>
      <c r="CG3052">
        <v>1055.0290643150499</v>
      </c>
      <c r="CH3052">
        <v>920.49808820798114</v>
      </c>
      <c r="CI3052">
        <v>0</v>
      </c>
    </row>
    <row r="3053" spans="77:87" x14ac:dyDescent="0.25">
      <c r="BY3053" t="s">
        <v>6257</v>
      </c>
      <c r="BZ3053" t="s">
        <v>3021</v>
      </c>
      <c r="CA3053" t="s">
        <v>3022</v>
      </c>
      <c r="CB3053">
        <v>0</v>
      </c>
      <c r="CC3053">
        <v>6.4762638476004896E-5</v>
      </c>
      <c r="CD3053">
        <v>2927</v>
      </c>
      <c r="CE3053">
        <v>-6.6153183762691503</v>
      </c>
      <c r="CF3053">
        <v>5.6504495393375633E-5</v>
      </c>
      <c r="CG3053">
        <v>14142.7381161342</v>
      </c>
      <c r="CH3053">
        <v>12339.341007993469</v>
      </c>
      <c r="CI3053">
        <v>0</v>
      </c>
    </row>
    <row r="3054" spans="77:87" x14ac:dyDescent="0.25">
      <c r="BY3054" t="s">
        <v>10633</v>
      </c>
      <c r="BZ3054" t="s">
        <v>10634</v>
      </c>
      <c r="CA3054" t="s">
        <v>10635</v>
      </c>
      <c r="CB3054">
        <v>0</v>
      </c>
      <c r="CC3054">
        <v>1.01433942985039E-2</v>
      </c>
      <c r="CD3054">
        <v>2928</v>
      </c>
      <c r="CE3054">
        <v>0.36362024830849399</v>
      </c>
      <c r="CF3054">
        <v>8.8499695179244785E-3</v>
      </c>
      <c r="CG3054">
        <v>22366.526117417001</v>
      </c>
      <c r="CH3054">
        <v>19514.480906080698</v>
      </c>
      <c r="CI3054">
        <v>0</v>
      </c>
    </row>
    <row r="3055" spans="77:87" x14ac:dyDescent="0.25">
      <c r="BY3055" t="s">
        <v>5060</v>
      </c>
      <c r="BZ3055" t="s">
        <v>10636</v>
      </c>
      <c r="CA3055" t="s">
        <v>10637</v>
      </c>
      <c r="CB3055">
        <v>0</v>
      </c>
      <c r="CC3055">
        <v>3.2311277179149802E-6</v>
      </c>
      <c r="CD3055">
        <v>2929</v>
      </c>
      <c r="CE3055">
        <v>0.14204515430084899</v>
      </c>
      <c r="CF3055">
        <v>2.8191136980927706E-6</v>
      </c>
      <c r="CG3055">
        <v>8.3372594637697208</v>
      </c>
      <c r="CH3055">
        <v>7.2741421605065923</v>
      </c>
      <c r="CI3055">
        <v>0</v>
      </c>
    </row>
    <row r="3056" spans="77:87" x14ac:dyDescent="0.25">
      <c r="BY3056" t="s">
        <v>10638</v>
      </c>
      <c r="BZ3056" t="s">
        <v>10639</v>
      </c>
      <c r="CA3056" t="s">
        <v>10640</v>
      </c>
      <c r="CB3056">
        <v>0</v>
      </c>
      <c r="CC3056">
        <v>8.3459347843589497E-4</v>
      </c>
      <c r="CD3056">
        <v>2930</v>
      </c>
      <c r="CE3056">
        <v>-57.443598718068898</v>
      </c>
      <c r="CF3056">
        <v>7.2817112562662066E-4</v>
      </c>
      <c r="CG3056">
        <v>9.7012395382080197</v>
      </c>
      <c r="CH3056">
        <v>8.4641956797329669</v>
      </c>
      <c r="CI3056">
        <v>0</v>
      </c>
    </row>
    <row r="3057" spans="77:87" x14ac:dyDescent="0.25">
      <c r="BY3057" t="s">
        <v>8246</v>
      </c>
      <c r="BZ3057" t="s">
        <v>8247</v>
      </c>
      <c r="CA3057" t="s">
        <v>8248</v>
      </c>
      <c r="CB3057">
        <v>0</v>
      </c>
      <c r="CC3057">
        <v>1.7074904640065901E-2</v>
      </c>
      <c r="CD3057">
        <v>2931</v>
      </c>
      <c r="CE3057">
        <v>12.1126824258879</v>
      </c>
      <c r="CF3057">
        <v>1.4897615249792545E-2</v>
      </c>
      <c r="CG3057">
        <v>83189.191529970602</v>
      </c>
      <c r="CH3057">
        <v>72581.404961217966</v>
      </c>
      <c r="CI3057">
        <v>0</v>
      </c>
    </row>
    <row r="3058" spans="77:87" x14ac:dyDescent="0.25">
      <c r="BY3058" t="s">
        <v>9459</v>
      </c>
      <c r="BZ3058" t="s">
        <v>3105</v>
      </c>
      <c r="CA3058" t="s">
        <v>3106</v>
      </c>
      <c r="CB3058">
        <v>0</v>
      </c>
      <c r="CC3058">
        <v>1.072127981216E-5</v>
      </c>
      <c r="CD3058">
        <v>2932</v>
      </c>
      <c r="CE3058">
        <v>2.4582040237323199</v>
      </c>
      <c r="CF3058">
        <v>9.3541665381922355E-6</v>
      </c>
      <c r="CG3058">
        <v>0</v>
      </c>
      <c r="CH3058">
        <v>0</v>
      </c>
      <c r="CI3058">
        <v>0</v>
      </c>
    </row>
    <row r="3059" spans="77:87" x14ac:dyDescent="0.25">
      <c r="BY3059" t="s">
        <v>5774</v>
      </c>
      <c r="BZ3059" t="s">
        <v>9413</v>
      </c>
      <c r="CA3059" t="s">
        <v>9414</v>
      </c>
      <c r="CB3059">
        <v>0</v>
      </c>
      <c r="CC3059">
        <v>2.4672499260521299</v>
      </c>
      <c r="CD3059">
        <v>2933</v>
      </c>
      <c r="CE3059">
        <v>0.60143582324271705</v>
      </c>
      <c r="CF3059">
        <v>2.1526410189815195</v>
      </c>
      <c r="CG3059">
        <v>4508.4290445444803</v>
      </c>
      <c r="CH3059">
        <v>3933.5412233584375</v>
      </c>
      <c r="CI3059">
        <v>0</v>
      </c>
    </row>
    <row r="3060" spans="77:87" x14ac:dyDescent="0.25">
      <c r="BY3060" t="s">
        <v>5137</v>
      </c>
      <c r="BZ3060" t="s">
        <v>7205</v>
      </c>
      <c r="CA3060" t="s">
        <v>7206</v>
      </c>
      <c r="CB3060">
        <v>0</v>
      </c>
      <c r="CC3060">
        <v>1.38700556671012E-2</v>
      </c>
      <c r="CD3060">
        <v>2934</v>
      </c>
      <c r="CE3060">
        <v>-5.4278759995106798E-2</v>
      </c>
      <c r="CF3060">
        <v>1.2101429388766464E-2</v>
      </c>
      <c r="CG3060">
        <v>0.16644066800521401</v>
      </c>
      <c r="CH3060">
        <v>0.14521715266519722</v>
      </c>
      <c r="CI3060">
        <v>0</v>
      </c>
    </row>
    <row r="3061" spans="77:87" x14ac:dyDescent="0.25">
      <c r="BY3061" t="s">
        <v>7005</v>
      </c>
      <c r="BZ3061" t="s">
        <v>7006</v>
      </c>
      <c r="CA3061" t="s">
        <v>7007</v>
      </c>
      <c r="CB3061">
        <v>0</v>
      </c>
      <c r="CC3061">
        <v>1.04381714214076E-4</v>
      </c>
      <c r="CD3061">
        <v>2935</v>
      </c>
      <c r="CE3061">
        <v>1.1390950499350501</v>
      </c>
      <c r="CF3061">
        <v>9.1071584307782357E-5</v>
      </c>
      <c r="CG3061">
        <v>7.2990547327997097</v>
      </c>
      <c r="CH3061">
        <v>6.3683230676014908</v>
      </c>
      <c r="CI3061">
        <v>0</v>
      </c>
    </row>
    <row r="3062" spans="77:87" x14ac:dyDescent="0.25">
      <c r="BY3062" t="s">
        <v>9252</v>
      </c>
      <c r="BZ3062" t="s">
        <v>9253</v>
      </c>
      <c r="CA3062" t="s">
        <v>9254</v>
      </c>
      <c r="CB3062">
        <v>0</v>
      </c>
      <c r="CC3062">
        <v>5.0161237653292E-6</v>
      </c>
      <c r="CD3062">
        <v>2936</v>
      </c>
      <c r="CE3062">
        <v>-12.7457255024216</v>
      </c>
      <c r="CF3062">
        <v>4.3764977595170149E-6</v>
      </c>
      <c r="CG3062">
        <v>0.52519046965979799</v>
      </c>
      <c r="CH3062">
        <v>0.45822133211159871</v>
      </c>
      <c r="CI3062">
        <v>0</v>
      </c>
    </row>
    <row r="3063" spans="77:87" x14ac:dyDescent="0.25">
      <c r="BY3063" t="s">
        <v>9024</v>
      </c>
      <c r="BZ3063" t="s">
        <v>9025</v>
      </c>
      <c r="CA3063" t="s">
        <v>9026</v>
      </c>
      <c r="CB3063">
        <v>0</v>
      </c>
      <c r="CC3063">
        <v>4.6132966852208801E-2</v>
      </c>
      <c r="CD3063">
        <v>2937</v>
      </c>
      <c r="CE3063">
        <v>1.2354085495509499</v>
      </c>
      <c r="CF3063">
        <v>4.0250367717016268E-2</v>
      </c>
      <c r="CG3063">
        <v>18998.0350712652</v>
      </c>
      <c r="CH3063">
        <v>16575.519627187896</v>
      </c>
      <c r="CI3063">
        <v>0</v>
      </c>
    </row>
    <row r="3064" spans="77:87" x14ac:dyDescent="0.25">
      <c r="BY3064" t="s">
        <v>9466</v>
      </c>
      <c r="BZ3064" t="s">
        <v>9467</v>
      </c>
      <c r="CA3064" t="s">
        <v>9468</v>
      </c>
      <c r="CB3064">
        <v>0</v>
      </c>
      <c r="CC3064">
        <v>1.5536687675713601E-4</v>
      </c>
      <c r="CD3064">
        <v>2938</v>
      </c>
      <c r="CE3064">
        <v>-9.1867603279250005</v>
      </c>
      <c r="CF3064">
        <v>1.3555542483432664E-4</v>
      </c>
      <c r="CG3064">
        <v>3258.75138293482</v>
      </c>
      <c r="CH3064">
        <v>2843.2149590912709</v>
      </c>
      <c r="CI3064">
        <v>0</v>
      </c>
    </row>
    <row r="3065" spans="77:87" x14ac:dyDescent="0.25">
      <c r="BY3065" t="s">
        <v>10641</v>
      </c>
      <c r="BZ3065" t="s">
        <v>10642</v>
      </c>
      <c r="CA3065" t="s">
        <v>10643</v>
      </c>
      <c r="CB3065">
        <v>0</v>
      </c>
      <c r="CC3065">
        <v>1.8636866081367699E-2</v>
      </c>
      <c r="CD3065">
        <v>2939</v>
      </c>
      <c r="CE3065">
        <v>12.637799319955599</v>
      </c>
      <c r="CF3065">
        <v>1.6260404739868187E-2</v>
      </c>
      <c r="CG3065">
        <v>709.03803806716098</v>
      </c>
      <c r="CH3065">
        <v>618.62576168106534</v>
      </c>
      <c r="CI3065">
        <v>0</v>
      </c>
    </row>
    <row r="3066" spans="77:87" x14ac:dyDescent="0.25">
      <c r="BY3066" t="s">
        <v>10644</v>
      </c>
      <c r="BZ3066" t="s">
        <v>10645</v>
      </c>
      <c r="CA3066" t="s">
        <v>10646</v>
      </c>
      <c r="CB3066">
        <v>0</v>
      </c>
      <c r="CC3066">
        <v>1.73900620508784E-2</v>
      </c>
      <c r="CD3066">
        <v>2940</v>
      </c>
      <c r="CE3066">
        <v>0.97492456630135904</v>
      </c>
      <c r="CF3066">
        <v>1.5172585678522699E-2</v>
      </c>
      <c r="CG3066">
        <v>0.59293155568675104</v>
      </c>
      <c r="CH3066">
        <v>0.51732448129491093</v>
      </c>
      <c r="CI3066">
        <v>0</v>
      </c>
    </row>
    <row r="3067" spans="77:87" x14ac:dyDescent="0.25">
      <c r="BY3067" t="s">
        <v>4298</v>
      </c>
      <c r="BZ3067" t="s">
        <v>247</v>
      </c>
      <c r="CA3067" t="s">
        <v>248</v>
      </c>
      <c r="CB3067">
        <v>0</v>
      </c>
      <c r="CC3067">
        <v>9.77044658370212E-3</v>
      </c>
      <c r="CD3067">
        <v>2941</v>
      </c>
      <c r="CE3067">
        <v>-3.2435925926324098</v>
      </c>
      <c r="CF3067">
        <v>8.5245778580279319E-3</v>
      </c>
      <c r="CG3067">
        <v>1850.9570980733099</v>
      </c>
      <c r="CH3067">
        <v>1614.9341546695907</v>
      </c>
      <c r="CI3067">
        <v>0</v>
      </c>
    </row>
    <row r="3068" spans="77:87" x14ac:dyDescent="0.25">
      <c r="BY3068" t="s">
        <v>6851</v>
      </c>
      <c r="BZ3068" t="s">
        <v>766</v>
      </c>
      <c r="CA3068" t="s">
        <v>767</v>
      </c>
      <c r="CB3068">
        <v>0</v>
      </c>
      <c r="CC3068">
        <v>2.9576017793845E-4</v>
      </c>
      <c r="CD3068">
        <v>2942</v>
      </c>
      <c r="CE3068">
        <v>0</v>
      </c>
      <c r="CF3068">
        <v>2.5804661460880661E-4</v>
      </c>
      <c r="CG3068">
        <v>0</v>
      </c>
      <c r="CH3068">
        <v>0</v>
      </c>
      <c r="CI3068">
        <v>0</v>
      </c>
    </row>
    <row r="3069" spans="77:87" x14ac:dyDescent="0.25">
      <c r="BY3069" t="s">
        <v>7690</v>
      </c>
      <c r="BZ3069" t="s">
        <v>9492</v>
      </c>
      <c r="CA3069" t="s">
        <v>9493</v>
      </c>
      <c r="CB3069">
        <v>0</v>
      </c>
      <c r="CC3069">
        <v>1.22911212625119E-2</v>
      </c>
      <c r="CD3069">
        <v>2943</v>
      </c>
      <c r="CE3069">
        <v>0.18426165320111901</v>
      </c>
      <c r="CF3069">
        <v>1.0723831225843963E-2</v>
      </c>
      <c r="CG3069">
        <v>11.0743002575232</v>
      </c>
      <c r="CH3069">
        <v>9.6621719344853911</v>
      </c>
      <c r="CI3069">
        <v>0</v>
      </c>
    </row>
    <row r="3070" spans="77:87" x14ac:dyDescent="0.25">
      <c r="BY3070" t="s">
        <v>5376</v>
      </c>
      <c r="BZ3070" t="s">
        <v>2481</v>
      </c>
      <c r="CA3070" t="s">
        <v>2482</v>
      </c>
      <c r="CB3070">
        <v>0</v>
      </c>
      <c r="CC3070">
        <v>4.5852903532911</v>
      </c>
      <c r="CD3070">
        <v>2944</v>
      </c>
      <c r="CE3070">
        <v>0.64730391256742603</v>
      </c>
      <c r="CF3070">
        <v>4.0006016391815402</v>
      </c>
      <c r="CG3070">
        <v>72816.230504773601</v>
      </c>
      <c r="CH3070">
        <v>63531.141688187934</v>
      </c>
      <c r="CI3070">
        <v>0</v>
      </c>
    </row>
    <row r="3071" spans="77:87" x14ac:dyDescent="0.25">
      <c r="BY3071" t="s">
        <v>8066</v>
      </c>
      <c r="BZ3071" t="s">
        <v>8066</v>
      </c>
      <c r="CA3071" t="s">
        <v>8067</v>
      </c>
      <c r="CB3071">
        <v>0</v>
      </c>
      <c r="CC3071">
        <v>3.1747364685193302E-3</v>
      </c>
      <c r="CD3071">
        <v>2945</v>
      </c>
      <c r="CE3071">
        <v>-1.8533509819438601</v>
      </c>
      <c r="CF3071">
        <v>2.7699131224725579E-3</v>
      </c>
      <c r="CG3071">
        <v>7204.9215252263702</v>
      </c>
      <c r="CH3071">
        <v>6286.1931618586577</v>
      </c>
      <c r="CI3071">
        <v>0</v>
      </c>
    </row>
    <row r="3072" spans="77:87" x14ac:dyDescent="0.25">
      <c r="BY3072" t="s">
        <v>6015</v>
      </c>
      <c r="BZ3072" t="s">
        <v>2014</v>
      </c>
      <c r="CA3072" t="s">
        <v>2015</v>
      </c>
      <c r="CB3072">
        <v>0</v>
      </c>
      <c r="CC3072">
        <v>4.0479026132437396E-3</v>
      </c>
      <c r="CD3072">
        <v>2946</v>
      </c>
      <c r="CE3072">
        <v>-2.1345082506003399</v>
      </c>
      <c r="CF3072">
        <v>3.5317383594185791E-3</v>
      </c>
      <c r="CG3072">
        <v>15371.0603857551</v>
      </c>
      <c r="CH3072">
        <v>13411.03499172593</v>
      </c>
      <c r="CI3072">
        <v>0</v>
      </c>
    </row>
    <row r="3073" spans="77:87" x14ac:dyDescent="0.25">
      <c r="BY3073" t="s">
        <v>7068</v>
      </c>
      <c r="BZ3073" t="s">
        <v>7068</v>
      </c>
      <c r="CA3073" t="s">
        <v>7069</v>
      </c>
      <c r="CB3073">
        <v>0</v>
      </c>
      <c r="CC3073">
        <v>7.5062064359060999E-6</v>
      </c>
      <c r="CD3073">
        <v>2947</v>
      </c>
      <c r="CE3073">
        <v>-25.515022736057301</v>
      </c>
      <c r="CF3073">
        <v>6.5490600284379727E-6</v>
      </c>
      <c r="CG3073">
        <v>116.923385789435</v>
      </c>
      <c r="CH3073">
        <v>102.01401717388104</v>
      </c>
      <c r="CI3073">
        <v>0</v>
      </c>
    </row>
    <row r="3074" spans="77:87" x14ac:dyDescent="0.25">
      <c r="BY3074" t="s">
        <v>8034</v>
      </c>
      <c r="BZ3074" t="s">
        <v>8035</v>
      </c>
      <c r="CA3074" t="s">
        <v>8036</v>
      </c>
      <c r="CB3074">
        <v>0</v>
      </c>
      <c r="CC3074">
        <v>2.8163920757290802E-3</v>
      </c>
      <c r="CD3074">
        <v>2948</v>
      </c>
      <c r="CE3074">
        <v>0.95219428956559704</v>
      </c>
      <c r="CF3074">
        <v>2.4572626565845636E-3</v>
      </c>
      <c r="CG3074">
        <v>4.3300737067401602</v>
      </c>
      <c r="CH3074">
        <v>3.7779286880988971</v>
      </c>
      <c r="CI3074">
        <v>0</v>
      </c>
    </row>
    <row r="3075" spans="77:87" x14ac:dyDescent="0.25">
      <c r="BY3075" t="s">
        <v>8941</v>
      </c>
      <c r="BZ3075" t="s">
        <v>8942</v>
      </c>
      <c r="CA3075" t="s">
        <v>3412</v>
      </c>
      <c r="CB3075">
        <v>0</v>
      </c>
      <c r="CC3075">
        <v>1.9380075789069201E-5</v>
      </c>
      <c r="CD3075">
        <v>2949</v>
      </c>
      <c r="CE3075">
        <v>-71.885430393194596</v>
      </c>
      <c r="CF3075">
        <v>1.690884480490184E-5</v>
      </c>
      <c r="CG3075">
        <v>1.2958487676361099</v>
      </c>
      <c r="CH3075">
        <v>1.1306099078797596</v>
      </c>
      <c r="CI3075">
        <v>0</v>
      </c>
    </row>
    <row r="3076" spans="77:87" x14ac:dyDescent="0.25">
      <c r="BY3076" t="s">
        <v>7671</v>
      </c>
      <c r="BZ3076" t="s">
        <v>7672</v>
      </c>
      <c r="CA3076" t="s">
        <v>7673</v>
      </c>
      <c r="CB3076">
        <v>0</v>
      </c>
      <c r="CC3076">
        <v>0.20685026121323399</v>
      </c>
      <c r="CD3076">
        <v>2950</v>
      </c>
      <c r="CE3076">
        <v>-3.5861198173341302</v>
      </c>
      <c r="CF3076">
        <v>0.18047395700488977</v>
      </c>
      <c r="CG3076">
        <v>17705.8714397076</v>
      </c>
      <c r="CH3076">
        <v>15448.124948944733</v>
      </c>
      <c r="CI3076">
        <v>0</v>
      </c>
    </row>
    <row r="3077" spans="77:87" x14ac:dyDescent="0.25">
      <c r="BY3077" t="s">
        <v>7709</v>
      </c>
      <c r="BZ3077" t="s">
        <v>7710</v>
      </c>
      <c r="CA3077" t="s">
        <v>7711</v>
      </c>
      <c r="CB3077">
        <v>0</v>
      </c>
      <c r="CC3077">
        <v>1.3775019599841001E-4</v>
      </c>
      <c r="CD3077">
        <v>2951</v>
      </c>
      <c r="CE3077">
        <v>-0.77317685147975201</v>
      </c>
      <c r="CF3077">
        <v>1.2018511750586881E-4</v>
      </c>
      <c r="CG3077">
        <v>0</v>
      </c>
      <c r="CH3077">
        <v>0</v>
      </c>
      <c r="CI3077">
        <v>0</v>
      </c>
    </row>
    <row r="3078" spans="77:87" x14ac:dyDescent="0.25">
      <c r="BY3078" t="s">
        <v>8184</v>
      </c>
      <c r="BZ3078" t="s">
        <v>8185</v>
      </c>
      <c r="CA3078" t="s">
        <v>8186</v>
      </c>
      <c r="CB3078">
        <v>0</v>
      </c>
      <c r="CC3078">
        <v>6.7592630296700398E-6</v>
      </c>
      <c r="CD3078">
        <v>2952</v>
      </c>
      <c r="CE3078">
        <v>0</v>
      </c>
      <c r="CF3078">
        <v>5.8973623637046971E-6</v>
      </c>
      <c r="CG3078">
        <v>0</v>
      </c>
      <c r="CH3078">
        <v>0</v>
      </c>
      <c r="CI3078">
        <v>0</v>
      </c>
    </row>
    <row r="3079" spans="77:87" x14ac:dyDescent="0.25">
      <c r="BY3079" t="s">
        <v>8554</v>
      </c>
      <c r="BZ3079" t="s">
        <v>8555</v>
      </c>
      <c r="CA3079" t="s">
        <v>8556</v>
      </c>
      <c r="CB3079">
        <v>0</v>
      </c>
      <c r="CC3079">
        <v>7.0097849648724004E-10</v>
      </c>
      <c r="CD3079">
        <v>2953</v>
      </c>
      <c r="CE3079">
        <v>34.494775408637601</v>
      </c>
      <c r="CF3079">
        <v>6.1159392448616643E-10</v>
      </c>
      <c r="CG3079">
        <v>25.833024095133901</v>
      </c>
      <c r="CH3079">
        <v>22.538951860667009</v>
      </c>
      <c r="CI3079">
        <v>0</v>
      </c>
    </row>
    <row r="3080" spans="77:87" x14ac:dyDescent="0.25">
      <c r="BY3080" t="s">
        <v>8845</v>
      </c>
      <c r="BZ3080" t="s">
        <v>8846</v>
      </c>
      <c r="CA3080" t="s">
        <v>8847</v>
      </c>
      <c r="CB3080">
        <v>0</v>
      </c>
      <c r="CC3080">
        <v>1.01006870600087E-3</v>
      </c>
      <c r="CD3080">
        <v>2954</v>
      </c>
      <c r="CE3080">
        <v>0</v>
      </c>
      <c r="CF3080">
        <v>8.8127080502387544E-4</v>
      </c>
      <c r="CG3080">
        <v>0</v>
      </c>
      <c r="CH3080">
        <v>0</v>
      </c>
      <c r="CI3080">
        <v>0</v>
      </c>
    </row>
    <row r="3081" spans="77:87" x14ac:dyDescent="0.25">
      <c r="BY3081" t="s">
        <v>6481</v>
      </c>
      <c r="BZ3081" t="s">
        <v>6482</v>
      </c>
      <c r="CA3081" t="s">
        <v>6483</v>
      </c>
      <c r="CB3081">
        <v>0</v>
      </c>
      <c r="CC3081">
        <v>9.0402708603649505E-4</v>
      </c>
      <c r="CD3081">
        <v>2955</v>
      </c>
      <c r="CE3081">
        <v>0.91482444756579995</v>
      </c>
      <c r="CF3081">
        <v>7.8875097618763784E-4</v>
      </c>
      <c r="CG3081">
        <v>35.041856365240697</v>
      </c>
      <c r="CH3081">
        <v>30.573529092683412</v>
      </c>
      <c r="CI3081">
        <v>0</v>
      </c>
    </row>
    <row r="3082" spans="77:87" x14ac:dyDescent="0.25">
      <c r="BY3082" t="s">
        <v>8237</v>
      </c>
      <c r="BZ3082" t="s">
        <v>8238</v>
      </c>
      <c r="CA3082" t="s">
        <v>8239</v>
      </c>
      <c r="CB3082">
        <v>0</v>
      </c>
      <c r="CC3082">
        <v>7.1279058706723707E-5</v>
      </c>
      <c r="CD3082">
        <v>2956</v>
      </c>
      <c r="CE3082">
        <v>-31.063907099611999</v>
      </c>
      <c r="CF3082">
        <v>6.2189980814794573E-5</v>
      </c>
      <c r="CG3082">
        <v>516.47580936989004</v>
      </c>
      <c r="CH3082">
        <v>450.61791301389809</v>
      </c>
      <c r="CI3082">
        <v>0</v>
      </c>
    </row>
    <row r="3083" spans="77:87" x14ac:dyDescent="0.25">
      <c r="BY3083" t="s">
        <v>7696</v>
      </c>
      <c r="BZ3083" t="s">
        <v>7696</v>
      </c>
      <c r="CA3083" t="s">
        <v>7697</v>
      </c>
      <c r="CB3083">
        <v>0</v>
      </c>
      <c r="CC3083">
        <v>3.7110981599552598E-4</v>
      </c>
      <c r="CD3083">
        <v>2957</v>
      </c>
      <c r="CE3083">
        <v>1.9756106711882399E-2</v>
      </c>
      <c r="CF3083">
        <v>3.2378811891867264E-4</v>
      </c>
      <c r="CG3083">
        <v>0</v>
      </c>
      <c r="CH3083">
        <v>0</v>
      </c>
      <c r="CI3083">
        <v>0</v>
      </c>
    </row>
    <row r="3084" spans="77:87" x14ac:dyDescent="0.25">
      <c r="BY3084" t="s">
        <v>5598</v>
      </c>
      <c r="BZ3084" t="s">
        <v>3270</v>
      </c>
      <c r="CA3084" t="s">
        <v>5599</v>
      </c>
      <c r="CB3084">
        <v>0</v>
      </c>
      <c r="CC3084">
        <v>2.6290799236948501E-3</v>
      </c>
      <c r="CD3084">
        <v>2958</v>
      </c>
      <c r="CE3084">
        <v>13.3805635241788</v>
      </c>
      <c r="CF3084">
        <v>2.2938354263048262E-3</v>
      </c>
      <c r="CG3084">
        <v>787.63463065102599</v>
      </c>
      <c r="CH3084">
        <v>687.20018835819144</v>
      </c>
      <c r="CI3084">
        <v>0</v>
      </c>
    </row>
    <row r="3085" spans="77:87" x14ac:dyDescent="0.25">
      <c r="BY3085" t="s">
        <v>10647</v>
      </c>
      <c r="BZ3085" t="s">
        <v>10648</v>
      </c>
      <c r="CA3085" t="s">
        <v>10649</v>
      </c>
      <c r="CB3085">
        <v>0</v>
      </c>
      <c r="CC3085">
        <v>3.4758402943536097E-5</v>
      </c>
      <c r="CD3085">
        <v>2959</v>
      </c>
      <c r="CE3085">
        <v>0.96342045823573497</v>
      </c>
      <c r="CF3085">
        <v>3.0326219950594051E-5</v>
      </c>
      <c r="CG3085">
        <v>3.4723679264271898</v>
      </c>
      <c r="CH3085">
        <v>3.0295924026567547</v>
      </c>
      <c r="CI3085">
        <v>0</v>
      </c>
    </row>
    <row r="3086" spans="77:87" x14ac:dyDescent="0.25">
      <c r="BY3086" t="s">
        <v>8791</v>
      </c>
      <c r="BZ3086" t="s">
        <v>8792</v>
      </c>
      <c r="CA3086" t="s">
        <v>8793</v>
      </c>
      <c r="CB3086">
        <v>0</v>
      </c>
      <c r="CC3086">
        <v>6.7511188252288403E-5</v>
      </c>
      <c r="CD3086">
        <v>2960</v>
      </c>
      <c r="CE3086">
        <v>0</v>
      </c>
      <c r="CF3086">
        <v>5.8902566593486131E-5</v>
      </c>
      <c r="CG3086">
        <v>0</v>
      </c>
      <c r="CH3086">
        <v>0</v>
      </c>
      <c r="CI3086">
        <v>0</v>
      </c>
    </row>
    <row r="3087" spans="77:87" x14ac:dyDescent="0.25">
      <c r="BY3087" t="s">
        <v>5774</v>
      </c>
      <c r="BZ3087" t="s">
        <v>8235</v>
      </c>
      <c r="CA3087" t="s">
        <v>8236</v>
      </c>
      <c r="CB3087">
        <v>0</v>
      </c>
      <c r="CC3087">
        <v>1.1251864708714699E-5</v>
      </c>
      <c r="CD3087">
        <v>2962</v>
      </c>
      <c r="CE3087">
        <v>0</v>
      </c>
      <c r="CF3087">
        <v>9.8170944322476586E-6</v>
      </c>
      <c r="CG3087">
        <v>0</v>
      </c>
      <c r="CH3087">
        <v>0</v>
      </c>
      <c r="CI3087">
        <v>0</v>
      </c>
    </row>
    <row r="3088" spans="77:87" x14ac:dyDescent="0.25">
      <c r="BY3088" t="s">
        <v>5685</v>
      </c>
      <c r="BZ3088" t="s">
        <v>455</v>
      </c>
      <c r="CA3088" t="s">
        <v>456</v>
      </c>
      <c r="CB3088">
        <v>0</v>
      </c>
      <c r="CC3088">
        <v>0.215603678256377</v>
      </c>
      <c r="CD3088">
        <v>2963</v>
      </c>
      <c r="CE3088">
        <v>0</v>
      </c>
      <c r="CF3088">
        <v>0.18811119082719344</v>
      </c>
      <c r="CG3088">
        <v>0</v>
      </c>
      <c r="CH3088">
        <v>0</v>
      </c>
      <c r="CI3088">
        <v>0</v>
      </c>
    </row>
    <row r="3089" spans="77:87" x14ac:dyDescent="0.25">
      <c r="BY3089" t="s">
        <v>5341</v>
      </c>
      <c r="BZ3089" t="s">
        <v>2961</v>
      </c>
      <c r="CA3089" t="s">
        <v>2962</v>
      </c>
      <c r="CB3089">
        <v>0</v>
      </c>
      <c r="CC3089">
        <v>3.2200669235453901E-2</v>
      </c>
      <c r="CD3089">
        <v>2964</v>
      </c>
      <c r="CE3089">
        <v>14.723184289706399</v>
      </c>
      <c r="CF3089">
        <v>2.8094633098564244E-2</v>
      </c>
      <c r="CG3089">
        <v>4588.9496426625201</v>
      </c>
      <c r="CH3089">
        <v>4003.7943179280533</v>
      </c>
      <c r="CI3089">
        <v>0</v>
      </c>
    </row>
    <row r="3090" spans="77:87" x14ac:dyDescent="0.25">
      <c r="BY3090" t="s">
        <v>10650</v>
      </c>
      <c r="BZ3090" t="s">
        <v>10651</v>
      </c>
      <c r="CA3090" t="s">
        <v>10652</v>
      </c>
      <c r="CB3090">
        <v>0</v>
      </c>
      <c r="CC3090">
        <v>1.7701183392336901</v>
      </c>
      <c r="CD3090">
        <v>2966</v>
      </c>
      <c r="CE3090">
        <v>0.51590742581084703</v>
      </c>
      <c r="CF3090">
        <v>1.544403469324646</v>
      </c>
      <c r="CG3090">
        <v>0</v>
      </c>
      <c r="CH3090">
        <v>0</v>
      </c>
      <c r="CI3090">
        <v>0</v>
      </c>
    </row>
    <row r="3091" spans="77:87" x14ac:dyDescent="0.25">
      <c r="BY3091" t="s">
        <v>8275</v>
      </c>
      <c r="BZ3091" t="s">
        <v>8276</v>
      </c>
      <c r="CA3091" t="s">
        <v>8277</v>
      </c>
      <c r="CB3091">
        <v>0</v>
      </c>
      <c r="CC3091">
        <v>3.3709376248254E-6</v>
      </c>
      <c r="CD3091">
        <v>2967</v>
      </c>
      <c r="CE3091">
        <v>0</v>
      </c>
      <c r="CF3091">
        <v>2.9410958845334156E-6</v>
      </c>
      <c r="CG3091">
        <v>0</v>
      </c>
      <c r="CH3091">
        <v>0</v>
      </c>
      <c r="CI3091">
        <v>0</v>
      </c>
    </row>
    <row r="3092" spans="77:87" x14ac:dyDescent="0.25">
      <c r="BY3092" t="s">
        <v>7833</v>
      </c>
      <c r="BZ3092" t="s">
        <v>7834</v>
      </c>
      <c r="CA3092" t="s">
        <v>7835</v>
      </c>
      <c r="CB3092">
        <v>0</v>
      </c>
      <c r="CC3092">
        <v>3.3796315148350199E-6</v>
      </c>
      <c r="CD3092">
        <v>2968</v>
      </c>
      <c r="CE3092">
        <v>0</v>
      </c>
      <c r="CF3092">
        <v>2.9486811818523486E-6</v>
      </c>
      <c r="CG3092">
        <v>0</v>
      </c>
      <c r="CH3092">
        <v>0</v>
      </c>
      <c r="CI3092">
        <v>0</v>
      </c>
    </row>
    <row r="3093" spans="77:87" x14ac:dyDescent="0.25">
      <c r="BY3093" t="s">
        <v>10653</v>
      </c>
      <c r="BZ3093" t="s">
        <v>10654</v>
      </c>
      <c r="CA3093" t="s">
        <v>10655</v>
      </c>
      <c r="CB3093">
        <v>0</v>
      </c>
      <c r="CC3093">
        <v>0.13479835776159799</v>
      </c>
      <c r="CD3093">
        <v>2969</v>
      </c>
      <c r="CE3093">
        <v>5.1506170551798096</v>
      </c>
      <c r="CF3093">
        <v>0.11760967996998564</v>
      </c>
      <c r="CG3093">
        <v>32610.1579419261</v>
      </c>
      <c r="CH3093">
        <v>28451.906262119348</v>
      </c>
      <c r="CI3093">
        <v>0</v>
      </c>
    </row>
    <row r="3094" spans="77:87" x14ac:dyDescent="0.25">
      <c r="BY3094" t="s">
        <v>6190</v>
      </c>
      <c r="BZ3094" t="s">
        <v>1648</v>
      </c>
      <c r="CA3094" t="s">
        <v>2815</v>
      </c>
      <c r="CB3094">
        <v>0</v>
      </c>
      <c r="CC3094">
        <v>1.75223869019728</v>
      </c>
      <c r="CD3094">
        <v>2970</v>
      </c>
      <c r="CE3094">
        <v>1.6771362978572699</v>
      </c>
      <c r="CF3094">
        <v>1.5288037258554648</v>
      </c>
      <c r="CG3094">
        <v>296102.71577313502</v>
      </c>
      <c r="CH3094">
        <v>258345.47407403961</v>
      </c>
      <c r="CI3094">
        <v>0</v>
      </c>
    </row>
    <row r="3095" spans="77:87" x14ac:dyDescent="0.25">
      <c r="BY3095" t="s">
        <v>5230</v>
      </c>
      <c r="BZ3095" t="s">
        <v>7568</v>
      </c>
      <c r="CA3095" t="s">
        <v>7569</v>
      </c>
      <c r="CB3095">
        <v>0</v>
      </c>
      <c r="CC3095">
        <v>2.9098189182075098E-3</v>
      </c>
      <c r="CD3095">
        <v>2971</v>
      </c>
      <c r="CE3095">
        <v>1.6723256073233801</v>
      </c>
      <c r="CF3095">
        <v>2.5387762686711985E-3</v>
      </c>
      <c r="CG3095">
        <v>290667.94555946899</v>
      </c>
      <c r="CH3095">
        <v>253603.713149399</v>
      </c>
      <c r="CI3095">
        <v>0</v>
      </c>
    </row>
    <row r="3096" spans="77:87" x14ac:dyDescent="0.25">
      <c r="BY3096" t="s">
        <v>6752</v>
      </c>
      <c r="BZ3096" t="s">
        <v>1179</v>
      </c>
      <c r="CA3096" t="s">
        <v>1180</v>
      </c>
      <c r="CB3096">
        <v>0</v>
      </c>
      <c r="CC3096">
        <v>0.177161763819107</v>
      </c>
      <c r="CD3096">
        <v>2972</v>
      </c>
      <c r="CE3096">
        <v>3.3019609108694299</v>
      </c>
      <c r="CF3096">
        <v>0.15457115866747748</v>
      </c>
      <c r="CG3096">
        <v>6313.7073657211904</v>
      </c>
      <c r="CH3096">
        <v>5508.621284688621</v>
      </c>
      <c r="CI3096">
        <v>0</v>
      </c>
    </row>
    <row r="3097" spans="77:87" x14ac:dyDescent="0.25">
      <c r="BY3097" t="s">
        <v>5680</v>
      </c>
      <c r="BZ3097" t="s">
        <v>3451</v>
      </c>
      <c r="CA3097" t="s">
        <v>3452</v>
      </c>
      <c r="CB3097">
        <v>0</v>
      </c>
      <c r="CC3097">
        <v>4.3083043865353103E-2</v>
      </c>
      <c r="CD3097">
        <v>2974</v>
      </c>
      <c r="CE3097">
        <v>1.90624237598007</v>
      </c>
      <c r="CF3097">
        <v>3.7589352609906486E-2</v>
      </c>
      <c r="CG3097">
        <v>8750417.6328922398</v>
      </c>
      <c r="CH3097">
        <v>7634616.8788516223</v>
      </c>
      <c r="CI3097">
        <v>0</v>
      </c>
    </row>
    <row r="3098" spans="77:87" x14ac:dyDescent="0.25">
      <c r="BY3098" t="s">
        <v>8638</v>
      </c>
      <c r="BZ3098" t="s">
        <v>867</v>
      </c>
      <c r="CA3098" t="s">
        <v>868</v>
      </c>
      <c r="CB3098">
        <v>0</v>
      </c>
      <c r="CC3098">
        <v>1.15924559476582E-4</v>
      </c>
      <c r="CD3098">
        <v>2975</v>
      </c>
      <c r="CE3098">
        <v>0</v>
      </c>
      <c r="CF3098">
        <v>1.0114255519948517E-4</v>
      </c>
      <c r="CG3098">
        <v>0</v>
      </c>
      <c r="CH3098">
        <v>0</v>
      </c>
      <c r="CI3098">
        <v>0</v>
      </c>
    </row>
    <row r="3099" spans="77:87" x14ac:dyDescent="0.25">
      <c r="BY3099" t="s">
        <v>8288</v>
      </c>
      <c r="BZ3099" t="s">
        <v>8289</v>
      </c>
      <c r="CA3099" t="s">
        <v>8290</v>
      </c>
      <c r="CB3099">
        <v>0</v>
      </c>
      <c r="CC3099">
        <v>4.8027771943613604E-6</v>
      </c>
      <c r="CD3099">
        <v>2976</v>
      </c>
      <c r="CE3099">
        <v>-93.346175346593398</v>
      </c>
      <c r="CF3099">
        <v>4.190355863199568E-6</v>
      </c>
      <c r="CG3099">
        <v>19.498550189750802</v>
      </c>
      <c r="CH3099">
        <v>17.012212060854925</v>
      </c>
      <c r="CI3099">
        <v>0</v>
      </c>
    </row>
    <row r="3100" spans="77:87" x14ac:dyDescent="0.25">
      <c r="BY3100" t="s">
        <v>6676</v>
      </c>
      <c r="BZ3100" t="s">
        <v>6677</v>
      </c>
      <c r="CA3100" t="s">
        <v>6678</v>
      </c>
      <c r="CB3100">
        <v>0</v>
      </c>
      <c r="CC3100">
        <v>5.35036096509851E-2</v>
      </c>
      <c r="CD3100">
        <v>2977</v>
      </c>
      <c r="CE3100">
        <v>27.043254221841799</v>
      </c>
      <c r="CF3100">
        <v>4.6681150369949409E-2</v>
      </c>
      <c r="CG3100">
        <v>3483.8115672981899</v>
      </c>
      <c r="CH3100">
        <v>3039.57681910573</v>
      </c>
      <c r="CI3100">
        <v>0</v>
      </c>
    </row>
    <row r="3101" spans="77:87" x14ac:dyDescent="0.25">
      <c r="BY3101" t="s">
        <v>8616</v>
      </c>
      <c r="BZ3101" t="s">
        <v>8617</v>
      </c>
      <c r="CA3101" t="s">
        <v>8618</v>
      </c>
      <c r="CB3101">
        <v>0</v>
      </c>
      <c r="CC3101">
        <v>1.01043403565458E-5</v>
      </c>
      <c r="CD3101">
        <v>2978</v>
      </c>
      <c r="CE3101">
        <v>0</v>
      </c>
      <c r="CF3101">
        <v>8.8158955003212228E-6</v>
      </c>
      <c r="CG3101">
        <v>0</v>
      </c>
      <c r="CH3101">
        <v>0</v>
      </c>
      <c r="CI3101">
        <v>0</v>
      </c>
    </row>
    <row r="3102" spans="77:87" x14ac:dyDescent="0.25">
      <c r="BY3102" t="s">
        <v>7451</v>
      </c>
      <c r="BZ3102" t="s">
        <v>7452</v>
      </c>
      <c r="CA3102" t="s">
        <v>7453</v>
      </c>
      <c r="CB3102">
        <v>0</v>
      </c>
      <c r="CC3102">
        <v>2.0465940984670701E-3</v>
      </c>
      <c r="CD3102">
        <v>2979</v>
      </c>
      <c r="CE3102">
        <v>0</v>
      </c>
      <c r="CF3102">
        <v>1.7856246985951409E-3</v>
      </c>
      <c r="CG3102">
        <v>0</v>
      </c>
      <c r="CH3102">
        <v>0</v>
      </c>
      <c r="CI3102">
        <v>0</v>
      </c>
    </row>
    <row r="3103" spans="77:87" x14ac:dyDescent="0.25">
      <c r="BY3103" t="s">
        <v>7111</v>
      </c>
      <c r="BZ3103" t="s">
        <v>7112</v>
      </c>
      <c r="CA3103" t="s">
        <v>7113</v>
      </c>
      <c r="CB3103">
        <v>0</v>
      </c>
      <c r="CC3103">
        <v>3.59596976118026E-5</v>
      </c>
      <c r="CD3103">
        <v>2980</v>
      </c>
      <c r="CE3103">
        <v>-5.14639444240199E-2</v>
      </c>
      <c r="CF3103">
        <v>3.1374332730531219E-5</v>
      </c>
      <c r="CG3103">
        <v>0</v>
      </c>
      <c r="CH3103">
        <v>0</v>
      </c>
      <c r="CI3103">
        <v>0</v>
      </c>
    </row>
    <row r="3104" spans="77:87" x14ac:dyDescent="0.25">
      <c r="BY3104" t="s">
        <v>4479</v>
      </c>
      <c r="BZ3104" t="s">
        <v>10656</v>
      </c>
      <c r="CA3104" t="s">
        <v>10657</v>
      </c>
      <c r="CB3104">
        <v>0</v>
      </c>
      <c r="CC3104">
        <v>0.99550160426880996</v>
      </c>
      <c r="CD3104">
        <v>2981</v>
      </c>
      <c r="CE3104">
        <v>-2.0877996688853999</v>
      </c>
      <c r="CF3104">
        <v>0.86856121270207731</v>
      </c>
      <c r="CG3104">
        <v>248555.11833606099</v>
      </c>
      <c r="CH3104">
        <v>216860.86097655661</v>
      </c>
      <c r="CI3104">
        <v>0</v>
      </c>
    </row>
    <row r="3105" spans="77:87" x14ac:dyDescent="0.25">
      <c r="BY3105" t="s">
        <v>8421</v>
      </c>
      <c r="BZ3105" t="s">
        <v>8422</v>
      </c>
      <c r="CA3105" t="s">
        <v>8423</v>
      </c>
      <c r="CB3105">
        <v>0</v>
      </c>
      <c r="CC3105">
        <v>7.8512192960955608E-3</v>
      </c>
      <c r="CD3105">
        <v>2982</v>
      </c>
      <c r="CE3105">
        <v>0</v>
      </c>
      <c r="CF3105">
        <v>6.8500789187732345E-3</v>
      </c>
      <c r="CG3105">
        <v>0</v>
      </c>
      <c r="CH3105">
        <v>0</v>
      </c>
      <c r="CI3105">
        <v>0</v>
      </c>
    </row>
    <row r="3106" spans="77:87" x14ac:dyDescent="0.25">
      <c r="BY3106" t="s">
        <v>5938</v>
      </c>
      <c r="BZ3106" t="s">
        <v>5939</v>
      </c>
      <c r="CA3106" t="s">
        <v>5940</v>
      </c>
      <c r="CB3106">
        <v>0</v>
      </c>
      <c r="CC3106">
        <v>0.124152452096296</v>
      </c>
      <c r="CD3106">
        <v>2983</v>
      </c>
      <c r="CE3106">
        <v>-9.9288447331318501</v>
      </c>
      <c r="CF3106">
        <v>0.10832127631968896</v>
      </c>
      <c r="CG3106">
        <v>5549.2120369659597</v>
      </c>
      <c r="CH3106">
        <v>4841.6098132842844</v>
      </c>
      <c r="CI3106">
        <v>0</v>
      </c>
    </row>
    <row r="3107" spans="77:87" x14ac:dyDescent="0.25">
      <c r="BY3107" t="s">
        <v>7592</v>
      </c>
      <c r="BZ3107" t="s">
        <v>7593</v>
      </c>
      <c r="CA3107" t="s">
        <v>7594</v>
      </c>
      <c r="CB3107">
        <v>0</v>
      </c>
      <c r="CC3107">
        <v>2.9430351620780799E-5</v>
      </c>
      <c r="CD3107">
        <v>2985</v>
      </c>
      <c r="CE3107">
        <v>-4.1680263587594302E-2</v>
      </c>
      <c r="CF3107">
        <v>2.567756976420857E-5</v>
      </c>
      <c r="CG3107">
        <v>0</v>
      </c>
      <c r="CH3107">
        <v>0</v>
      </c>
      <c r="CI3107">
        <v>0</v>
      </c>
    </row>
    <row r="3108" spans="77:87" x14ac:dyDescent="0.25">
      <c r="BY3108" t="s">
        <v>6734</v>
      </c>
      <c r="BZ3108" t="s">
        <v>6734</v>
      </c>
      <c r="CA3108" t="s">
        <v>6735</v>
      </c>
      <c r="CB3108">
        <v>0</v>
      </c>
      <c r="CC3108">
        <v>3.2154299792083198E-5</v>
      </c>
      <c r="CD3108">
        <v>2986</v>
      </c>
      <c r="CE3108">
        <v>-6.04231290671098</v>
      </c>
      <c r="CF3108">
        <v>2.8054176408395513E-5</v>
      </c>
      <c r="CG3108">
        <v>2619.16570173528</v>
      </c>
      <c r="CH3108">
        <v>2285.1854064442086</v>
      </c>
      <c r="CI3108">
        <v>0</v>
      </c>
    </row>
    <row r="3109" spans="77:87" x14ac:dyDescent="0.25">
      <c r="BY3109" t="s">
        <v>8838</v>
      </c>
      <c r="BZ3109" t="s">
        <v>8839</v>
      </c>
      <c r="CA3109" t="s">
        <v>8840</v>
      </c>
      <c r="CB3109">
        <v>0</v>
      </c>
      <c r="CC3109">
        <v>3.5154382373730501E-3</v>
      </c>
      <c r="CD3109">
        <v>2987</v>
      </c>
      <c r="CE3109">
        <v>0</v>
      </c>
      <c r="CF3109">
        <v>3.0671706459726644E-3</v>
      </c>
      <c r="CG3109">
        <v>0</v>
      </c>
      <c r="CH3109">
        <v>0</v>
      </c>
      <c r="CI3109">
        <v>0</v>
      </c>
    </row>
    <row r="3110" spans="77:87" x14ac:dyDescent="0.25">
      <c r="BY3110" t="s">
        <v>9138</v>
      </c>
      <c r="BZ3110" t="s">
        <v>9139</v>
      </c>
      <c r="CA3110" t="s">
        <v>9140</v>
      </c>
      <c r="CB3110">
        <v>0</v>
      </c>
      <c r="CC3110">
        <v>5.67834438739413E-5</v>
      </c>
      <c r="CD3110">
        <v>2988</v>
      </c>
      <c r="CE3110">
        <v>-3.0277586029985302</v>
      </c>
      <c r="CF3110">
        <v>4.9542759811799572E-5</v>
      </c>
      <c r="CG3110">
        <v>154.830805398644</v>
      </c>
      <c r="CH3110">
        <v>135.08771007904139</v>
      </c>
      <c r="CI3110">
        <v>0</v>
      </c>
    </row>
    <row r="3111" spans="77:87" x14ac:dyDescent="0.25">
      <c r="BY3111" t="s">
        <v>6957</v>
      </c>
      <c r="BZ3111" t="s">
        <v>1923</v>
      </c>
      <c r="CA3111" t="s">
        <v>1924</v>
      </c>
      <c r="CB3111">
        <v>0</v>
      </c>
      <c r="CC3111">
        <v>7.6322674614203403E-6</v>
      </c>
      <c r="CD3111">
        <v>2989</v>
      </c>
      <c r="CE3111">
        <v>0</v>
      </c>
      <c r="CF3111">
        <v>6.6590465083447905E-6</v>
      </c>
      <c r="CG3111">
        <v>0</v>
      </c>
      <c r="CH3111">
        <v>0</v>
      </c>
      <c r="CI3111">
        <v>0</v>
      </c>
    </row>
    <row r="3112" spans="77:87" x14ac:dyDescent="0.25">
      <c r="BY3112" t="s">
        <v>8919</v>
      </c>
      <c r="BZ3112" t="s">
        <v>8920</v>
      </c>
      <c r="CA3112" t="s">
        <v>8921</v>
      </c>
      <c r="CB3112">
        <v>0</v>
      </c>
      <c r="CC3112">
        <v>6.7093526502335298E-4</v>
      </c>
      <c r="CD3112">
        <v>2990</v>
      </c>
      <c r="CE3112">
        <v>-1.64335155589477</v>
      </c>
      <c r="CF3112">
        <v>5.8538162563916542E-4</v>
      </c>
      <c r="CG3112">
        <v>1381.1357886206599</v>
      </c>
      <c r="CH3112">
        <v>1205.0216396704857</v>
      </c>
      <c r="CI3112">
        <v>0</v>
      </c>
    </row>
    <row r="3113" spans="77:87" x14ac:dyDescent="0.25">
      <c r="BY3113" t="s">
        <v>10658</v>
      </c>
      <c r="BZ3113" t="s">
        <v>10659</v>
      </c>
      <c r="CA3113" t="s">
        <v>10660</v>
      </c>
      <c r="CB3113">
        <v>0</v>
      </c>
      <c r="CC3113">
        <v>0.19050379092054501</v>
      </c>
      <c r="CD3113">
        <v>2991</v>
      </c>
      <c r="CE3113">
        <v>-0.70898870125853397</v>
      </c>
      <c r="CF3113">
        <v>0.16621189052510271</v>
      </c>
      <c r="CG3113">
        <v>270.08706092129103</v>
      </c>
      <c r="CH3113">
        <v>235.64717943497365</v>
      </c>
      <c r="CI3113">
        <v>0</v>
      </c>
    </row>
    <row r="3114" spans="77:87" x14ac:dyDescent="0.25">
      <c r="BY3114" t="s">
        <v>10661</v>
      </c>
      <c r="BZ3114" t="s">
        <v>10662</v>
      </c>
      <c r="CA3114" t="s">
        <v>10663</v>
      </c>
      <c r="CB3114">
        <v>0</v>
      </c>
      <c r="CC3114">
        <v>8.5947644901827706E-3</v>
      </c>
      <c r="CD3114">
        <v>2992</v>
      </c>
      <c r="CE3114">
        <v>0.62972492799455004</v>
      </c>
      <c r="CF3114">
        <v>7.4988116909816089E-3</v>
      </c>
      <c r="CG3114">
        <v>16.961972054080199</v>
      </c>
      <c r="CH3114">
        <v>14.799083149576225</v>
      </c>
      <c r="CI3114">
        <v>0</v>
      </c>
    </row>
    <row r="3115" spans="77:87" x14ac:dyDescent="0.25">
      <c r="BY3115" t="s">
        <v>10664</v>
      </c>
      <c r="BZ3115" t="s">
        <v>10665</v>
      </c>
      <c r="CA3115" t="s">
        <v>10666</v>
      </c>
      <c r="CB3115">
        <v>0</v>
      </c>
      <c r="CC3115">
        <v>0.120070890956228</v>
      </c>
      <c r="CD3115">
        <v>2993</v>
      </c>
      <c r="CE3115">
        <v>1.0793165518605301</v>
      </c>
      <c r="CF3115">
        <v>0.10476017136683559</v>
      </c>
      <c r="CG3115">
        <v>266292.90429878299</v>
      </c>
      <c r="CH3115">
        <v>232336.83090002809</v>
      </c>
      <c r="CI3115">
        <v>0</v>
      </c>
    </row>
    <row r="3116" spans="77:87" x14ac:dyDescent="0.25">
      <c r="BY3116" t="s">
        <v>7126</v>
      </c>
      <c r="BZ3116" t="s">
        <v>3347</v>
      </c>
      <c r="CA3116" t="s">
        <v>7127</v>
      </c>
      <c r="CB3116">
        <v>0</v>
      </c>
      <c r="CC3116">
        <v>3.5861500534761101E-5</v>
      </c>
      <c r="CD3116">
        <v>2994</v>
      </c>
      <c r="CE3116">
        <v>0</v>
      </c>
      <c r="CF3116">
        <v>3.1288657155571587E-5</v>
      </c>
      <c r="CG3116">
        <v>0</v>
      </c>
      <c r="CH3116">
        <v>0</v>
      </c>
      <c r="CI3116">
        <v>0</v>
      </c>
    </row>
    <row r="3117" spans="77:87" x14ac:dyDescent="0.25">
      <c r="BY3117" t="s">
        <v>7527</v>
      </c>
      <c r="BZ3117" t="s">
        <v>7528</v>
      </c>
      <c r="CA3117" t="s">
        <v>7529</v>
      </c>
      <c r="CB3117">
        <v>0</v>
      </c>
      <c r="CC3117">
        <v>5.8605979060841499E-3</v>
      </c>
      <c r="CD3117">
        <v>2995</v>
      </c>
      <c r="CE3117">
        <v>0</v>
      </c>
      <c r="CF3117">
        <v>5.1132896246877382E-3</v>
      </c>
      <c r="CG3117">
        <v>0</v>
      </c>
      <c r="CH3117">
        <v>0</v>
      </c>
      <c r="CI3117">
        <v>0</v>
      </c>
    </row>
    <row r="3118" spans="77:87" x14ac:dyDescent="0.25">
      <c r="BY3118" t="s">
        <v>10667</v>
      </c>
      <c r="BZ3118" t="s">
        <v>10668</v>
      </c>
      <c r="CA3118" t="s">
        <v>10669</v>
      </c>
      <c r="CB3118">
        <v>0</v>
      </c>
      <c r="CC3118">
        <v>3.12833416865693E-4</v>
      </c>
      <c r="CD3118">
        <v>2996</v>
      </c>
      <c r="CE3118">
        <v>125.505498486688</v>
      </c>
      <c r="CF3118">
        <v>2.7294277654748113E-4</v>
      </c>
      <c r="CG3118">
        <v>28.795502029936301</v>
      </c>
      <c r="CH3118">
        <v>25.123672384091016</v>
      </c>
      <c r="CI3118">
        <v>0</v>
      </c>
    </row>
    <row r="3119" spans="77:87" x14ac:dyDescent="0.25">
      <c r="BY3119" t="s">
        <v>10670</v>
      </c>
      <c r="BZ3119" t="s">
        <v>10671</v>
      </c>
      <c r="CA3119" t="s">
        <v>10672</v>
      </c>
      <c r="CB3119">
        <v>0</v>
      </c>
      <c r="CC3119">
        <v>4.1305380030777797E-7</v>
      </c>
      <c r="CD3119">
        <v>2997</v>
      </c>
      <c r="CE3119">
        <v>-53.726662306413502</v>
      </c>
      <c r="CF3119">
        <v>3.6038365801533213E-7</v>
      </c>
      <c r="CG3119">
        <v>10.0699533176205</v>
      </c>
      <c r="CH3119">
        <v>8.7858932902774445</v>
      </c>
      <c r="CI3119">
        <v>0</v>
      </c>
    </row>
    <row r="3120" spans="77:87" x14ac:dyDescent="0.25">
      <c r="BY3120" t="s">
        <v>10673</v>
      </c>
      <c r="BZ3120" t="s">
        <v>10674</v>
      </c>
      <c r="CA3120" t="s">
        <v>10675</v>
      </c>
      <c r="CB3120">
        <v>0</v>
      </c>
      <c r="CC3120">
        <v>8.0506274113364504E-3</v>
      </c>
      <c r="CD3120">
        <v>2998</v>
      </c>
      <c r="CE3120">
        <v>111.298725680994</v>
      </c>
      <c r="CF3120">
        <v>7.0240597076072974E-3</v>
      </c>
      <c r="CG3120">
        <v>11.0788283076435</v>
      </c>
      <c r="CH3120">
        <v>9.6661225948226512</v>
      </c>
      <c r="CI3120">
        <v>0</v>
      </c>
    </row>
    <row r="3121" spans="77:87" x14ac:dyDescent="0.25">
      <c r="BY3121" t="s">
        <v>7026</v>
      </c>
      <c r="BZ3121" t="s">
        <v>7027</v>
      </c>
      <c r="CA3121" t="s">
        <v>7028</v>
      </c>
      <c r="CB3121">
        <v>0</v>
      </c>
      <c r="CC3121">
        <v>0.104309967233552</v>
      </c>
      <c r="CD3121">
        <v>2999</v>
      </c>
      <c r="CE3121">
        <v>-2.6821342346619099</v>
      </c>
      <c r="CF3121">
        <v>9.1008986071732897E-2</v>
      </c>
      <c r="CG3121">
        <v>651.49134489994799</v>
      </c>
      <c r="CH3121">
        <v>568.41707754637628</v>
      </c>
      <c r="CI3121">
        <v>0</v>
      </c>
    </row>
    <row r="3122" spans="77:87" x14ac:dyDescent="0.25">
      <c r="BY3122" t="s">
        <v>7861</v>
      </c>
      <c r="BZ3122" t="s">
        <v>7862</v>
      </c>
      <c r="CA3122" t="s">
        <v>7863</v>
      </c>
      <c r="CB3122">
        <v>0</v>
      </c>
      <c r="CC3122">
        <v>4.0997193529488003E-2</v>
      </c>
      <c r="CD3122">
        <v>3000</v>
      </c>
      <c r="CE3122">
        <v>-41.2576071603252</v>
      </c>
      <c r="CF3122">
        <v>3.5769477393768886E-2</v>
      </c>
      <c r="CG3122">
        <v>15578.933541205401</v>
      </c>
      <c r="CH3122">
        <v>13592.401409632143</v>
      </c>
      <c r="CI3122">
        <v>0</v>
      </c>
    </row>
    <row r="3123" spans="77:87" x14ac:dyDescent="0.25">
      <c r="BY3123" t="s">
        <v>7868</v>
      </c>
      <c r="BZ3123" t="s">
        <v>3533</v>
      </c>
      <c r="CA3123" t="s">
        <v>3534</v>
      </c>
      <c r="CB3123">
        <v>0</v>
      </c>
      <c r="CC3123">
        <v>1.08287359199745E-6</v>
      </c>
      <c r="CD3123">
        <v>3001</v>
      </c>
      <c r="CE3123">
        <v>-7.4469097526399297</v>
      </c>
      <c r="CF3123">
        <v>9.4479204878748759E-7</v>
      </c>
      <c r="CG3123">
        <v>4672.65152740143</v>
      </c>
      <c r="CH3123">
        <v>4076.8230405363661</v>
      </c>
      <c r="CI3123">
        <v>0</v>
      </c>
    </row>
    <row r="3124" spans="77:87" x14ac:dyDescent="0.25">
      <c r="BY3124" t="s">
        <v>10676</v>
      </c>
      <c r="BZ3124" t="s">
        <v>10677</v>
      </c>
      <c r="CA3124" t="s">
        <v>10678</v>
      </c>
      <c r="CB3124">
        <v>0</v>
      </c>
      <c r="CC3124">
        <v>2.43530277717175E-3</v>
      </c>
      <c r="CD3124">
        <v>3002</v>
      </c>
      <c r="CE3124">
        <v>-14.880829778442999</v>
      </c>
      <c r="CF3124">
        <v>2.1247675788434723E-3</v>
      </c>
      <c r="CG3124">
        <v>5.83255015132635</v>
      </c>
      <c r="CH3124">
        <v>5.0888183513301239</v>
      </c>
      <c r="CI3124">
        <v>0</v>
      </c>
    </row>
    <row r="3125" spans="77:87" x14ac:dyDescent="0.25">
      <c r="BY3125" t="s">
        <v>10679</v>
      </c>
      <c r="BZ3125" t="s">
        <v>10680</v>
      </c>
      <c r="CA3125" t="s">
        <v>10681</v>
      </c>
      <c r="CB3125">
        <v>0</v>
      </c>
      <c r="CC3125">
        <v>2.08367729197757E-2</v>
      </c>
      <c r="CD3125">
        <v>3003</v>
      </c>
      <c r="CE3125">
        <v>19.361966340754002</v>
      </c>
      <c r="CF3125">
        <v>1.8179792657683429E-2</v>
      </c>
      <c r="CG3125">
        <v>4566.6015538135298</v>
      </c>
      <c r="CH3125">
        <v>3984.2959232805533</v>
      </c>
      <c r="CI3125">
        <v>0</v>
      </c>
    </row>
    <row r="3126" spans="77:87" x14ac:dyDescent="0.25">
      <c r="BY3126" t="s">
        <v>8557</v>
      </c>
      <c r="BZ3126" t="s">
        <v>8557</v>
      </c>
      <c r="CA3126" t="s">
        <v>10682</v>
      </c>
      <c r="CB3126">
        <v>0</v>
      </c>
      <c r="CC3126">
        <v>6.8304126213840896E-2</v>
      </c>
      <c r="CD3126">
        <v>3004</v>
      </c>
      <c r="CE3126">
        <v>-5.2614229479049399</v>
      </c>
      <c r="CF3126">
        <v>5.9594393863809214E-2</v>
      </c>
      <c r="CG3126">
        <v>226844.587351831</v>
      </c>
      <c r="CH3126">
        <v>197918.72664024972</v>
      </c>
      <c r="CI3126">
        <v>0</v>
      </c>
    </row>
    <row r="3127" spans="77:87" x14ac:dyDescent="0.25">
      <c r="BY3127" t="s">
        <v>7238</v>
      </c>
      <c r="BZ3127" t="s">
        <v>7239</v>
      </c>
      <c r="CA3127" t="s">
        <v>7240</v>
      </c>
      <c r="CB3127">
        <v>0</v>
      </c>
      <c r="CC3127">
        <v>3.4180555651773001E-5</v>
      </c>
      <c r="CD3127">
        <v>3005</v>
      </c>
      <c r="CE3127">
        <v>-0.50968475078131503</v>
      </c>
      <c r="CF3127">
        <v>2.9822056278392835E-5</v>
      </c>
      <c r="CG3127">
        <v>0</v>
      </c>
      <c r="CH3127">
        <v>0</v>
      </c>
      <c r="CI3127">
        <v>0</v>
      </c>
    </row>
    <row r="3128" spans="77:87" x14ac:dyDescent="0.25">
      <c r="BY3128" t="s">
        <v>10683</v>
      </c>
      <c r="BZ3128" t="s">
        <v>10684</v>
      </c>
      <c r="CA3128" t="s">
        <v>10685</v>
      </c>
      <c r="CB3128">
        <v>0</v>
      </c>
      <c r="CC3128">
        <v>2.82245260549936E-2</v>
      </c>
      <c r="CD3128">
        <v>3006</v>
      </c>
      <c r="CE3128">
        <v>-0.62504359091445905</v>
      </c>
      <c r="CF3128">
        <v>2.4625503839617157E-2</v>
      </c>
      <c r="CG3128">
        <v>13855.001362856299</v>
      </c>
      <c r="CH3128">
        <v>12088.294719073047</v>
      </c>
      <c r="CI3128">
        <v>0</v>
      </c>
    </row>
    <row r="3129" spans="77:87" x14ac:dyDescent="0.25">
      <c r="BY3129" t="s">
        <v>6702</v>
      </c>
      <c r="BZ3129" t="s">
        <v>10686</v>
      </c>
      <c r="CA3129" t="s">
        <v>10687</v>
      </c>
      <c r="CB3129">
        <v>0</v>
      </c>
      <c r="CC3129">
        <v>2.4461280119054398E-4</v>
      </c>
      <c r="CD3129">
        <v>3007</v>
      </c>
      <c r="CE3129">
        <v>-17.715570415363</v>
      </c>
      <c r="CF3129">
        <v>2.1342124445953306E-4</v>
      </c>
      <c r="CG3129">
        <v>3.8648822588105902E-3</v>
      </c>
      <c r="CH3129">
        <v>3.3720556624606182E-3</v>
      </c>
      <c r="CI3129">
        <v>0</v>
      </c>
    </row>
    <row r="3130" spans="77:87" x14ac:dyDescent="0.25">
      <c r="BY3130" t="s">
        <v>5339</v>
      </c>
      <c r="BZ3130" t="s">
        <v>2748</v>
      </c>
      <c r="CA3130" t="s">
        <v>2749</v>
      </c>
      <c r="CB3130">
        <v>0</v>
      </c>
      <c r="CC3130">
        <v>1.47881378276355E-4</v>
      </c>
      <c r="CD3130">
        <v>3008</v>
      </c>
      <c r="CE3130">
        <v>1.0287429908614201</v>
      </c>
      <c r="CF3130">
        <v>1.2902443220682392E-4</v>
      </c>
      <c r="CG3130">
        <v>55040.1300368292</v>
      </c>
      <c r="CH3130">
        <v>48021.742895312986</v>
      </c>
      <c r="CI3130">
        <v>0</v>
      </c>
    </row>
    <row r="3131" spans="77:87" x14ac:dyDescent="0.25">
      <c r="BY3131" t="s">
        <v>7690</v>
      </c>
      <c r="BZ3131" t="s">
        <v>1751</v>
      </c>
      <c r="CA3131" t="s">
        <v>1752</v>
      </c>
      <c r="CB3131">
        <v>0</v>
      </c>
      <c r="CC3131">
        <v>1.36494716314659E-3</v>
      </c>
      <c r="CD3131">
        <v>3009</v>
      </c>
      <c r="CE3131">
        <v>-1.60772528412028</v>
      </c>
      <c r="CF3131">
        <v>1.1908972905851163E-3</v>
      </c>
      <c r="CG3131">
        <v>192212.93541565599</v>
      </c>
      <c r="CH3131">
        <v>167703.09516906412</v>
      </c>
      <c r="CI3131">
        <v>0</v>
      </c>
    </row>
    <row r="3132" spans="77:87" x14ac:dyDescent="0.25">
      <c r="BY3132" t="s">
        <v>7744</v>
      </c>
      <c r="BZ3132" t="s">
        <v>7745</v>
      </c>
      <c r="CA3132" t="s">
        <v>7746</v>
      </c>
      <c r="CB3132">
        <v>0</v>
      </c>
      <c r="CC3132">
        <v>0.12762204796472901</v>
      </c>
      <c r="CD3132">
        <v>3010</v>
      </c>
      <c r="CE3132">
        <v>-0.26885378161983298</v>
      </c>
      <c r="CF3132">
        <v>0.11134845014055461</v>
      </c>
      <c r="CG3132">
        <v>310653.11262753501</v>
      </c>
      <c r="CH3132">
        <v>271040.49162394763</v>
      </c>
      <c r="CI3132">
        <v>0</v>
      </c>
    </row>
    <row r="3133" spans="77:87" x14ac:dyDescent="0.25">
      <c r="BY3133" t="s">
        <v>7515</v>
      </c>
      <c r="BZ3133" t="s">
        <v>3155</v>
      </c>
      <c r="CA3133" t="s">
        <v>3156</v>
      </c>
      <c r="CB3133">
        <v>0</v>
      </c>
      <c r="CC3133">
        <v>2.8013723300291601E-3</v>
      </c>
      <c r="CD3133">
        <v>3011</v>
      </c>
      <c r="CE3133">
        <v>-3.40150031066042</v>
      </c>
      <c r="CF3133">
        <v>2.444158138737823E-3</v>
      </c>
      <c r="CG3133">
        <v>17887.671325494201</v>
      </c>
      <c r="CH3133">
        <v>15606.74280409514</v>
      </c>
      <c r="CI3133">
        <v>0</v>
      </c>
    </row>
    <row r="3134" spans="77:87" x14ac:dyDescent="0.25">
      <c r="BY3134" t="s">
        <v>7174</v>
      </c>
      <c r="BZ3134" t="s">
        <v>7175</v>
      </c>
      <c r="CA3134" t="s">
        <v>7176</v>
      </c>
      <c r="CB3134">
        <v>0</v>
      </c>
      <c r="CC3134">
        <v>5.0839277084519401E-2</v>
      </c>
      <c r="CD3134">
        <v>3012</v>
      </c>
      <c r="CE3134">
        <v>0</v>
      </c>
      <c r="CF3134">
        <v>4.4356557506364018E-2</v>
      </c>
      <c r="CG3134">
        <v>0</v>
      </c>
      <c r="CH3134">
        <v>0</v>
      </c>
      <c r="CI3134">
        <v>0</v>
      </c>
    </row>
    <row r="3135" spans="77:87" x14ac:dyDescent="0.25">
      <c r="BY3135" t="s">
        <v>7802</v>
      </c>
      <c r="BZ3135" t="s">
        <v>3438</v>
      </c>
      <c r="CA3135" t="s">
        <v>3439</v>
      </c>
      <c r="CB3135">
        <v>0</v>
      </c>
      <c r="CC3135">
        <v>1.2442345376640299E-2</v>
      </c>
      <c r="CD3135">
        <v>3013</v>
      </c>
      <c r="CE3135">
        <v>13.0442800234331</v>
      </c>
      <c r="CF3135">
        <v>1.0855772148283394E-2</v>
      </c>
      <c r="CG3135">
        <v>312.24600743529902</v>
      </c>
      <c r="CH3135">
        <v>272.43027004319441</v>
      </c>
      <c r="CI3135">
        <v>0</v>
      </c>
    </row>
    <row r="3136" spans="77:87" x14ac:dyDescent="0.25">
      <c r="BY3136" t="s">
        <v>5363</v>
      </c>
      <c r="BZ3136" t="s">
        <v>5364</v>
      </c>
      <c r="CA3136" t="s">
        <v>5365</v>
      </c>
      <c r="CB3136">
        <v>0</v>
      </c>
      <c r="CC3136">
        <v>9.3681741058011596</v>
      </c>
      <c r="CD3136">
        <v>3014</v>
      </c>
      <c r="CE3136">
        <v>-2.23367996675143</v>
      </c>
      <c r="CF3136">
        <v>8.1736007528740338</v>
      </c>
      <c r="CG3136">
        <v>43560.696985905401</v>
      </c>
      <c r="CH3136">
        <v>38006.09827044468</v>
      </c>
      <c r="CI3136">
        <v>0</v>
      </c>
    </row>
    <row r="3137" spans="77:87" x14ac:dyDescent="0.25">
      <c r="BY3137" t="s">
        <v>9157</v>
      </c>
      <c r="BZ3137" t="s">
        <v>9158</v>
      </c>
      <c r="CA3137" t="s">
        <v>9159</v>
      </c>
      <c r="CB3137">
        <v>0</v>
      </c>
      <c r="CC3137">
        <v>2.7811886572544901E-4</v>
      </c>
      <c r="CD3137">
        <v>3015</v>
      </c>
      <c r="CE3137">
        <v>15.355621896867101</v>
      </c>
      <c r="CF3137">
        <v>2.4265481668133421E-4</v>
      </c>
      <c r="CG3137">
        <v>458.49172277595</v>
      </c>
      <c r="CH3137">
        <v>400.02760923789771</v>
      </c>
      <c r="CI3137">
        <v>0</v>
      </c>
    </row>
    <row r="3138" spans="77:87" x14ac:dyDescent="0.25">
      <c r="BY3138" t="s">
        <v>7483</v>
      </c>
      <c r="BZ3138" t="s">
        <v>613</v>
      </c>
      <c r="CA3138" t="s">
        <v>614</v>
      </c>
      <c r="CB3138">
        <v>0</v>
      </c>
      <c r="CC3138">
        <v>1.9045351088837201E-4</v>
      </c>
      <c r="CD3138">
        <v>3016</v>
      </c>
      <c r="CE3138">
        <v>5.8629667796948599</v>
      </c>
      <c r="CF3138">
        <v>1.6616802190095223E-4</v>
      </c>
      <c r="CG3138">
        <v>0</v>
      </c>
      <c r="CH3138">
        <v>0</v>
      </c>
      <c r="CI3138">
        <v>0</v>
      </c>
    </row>
    <row r="3139" spans="77:87" x14ac:dyDescent="0.25">
      <c r="BY3139" t="s">
        <v>6742</v>
      </c>
      <c r="BZ3139" t="s">
        <v>6743</v>
      </c>
      <c r="CA3139" t="s">
        <v>6744</v>
      </c>
      <c r="CB3139">
        <v>0</v>
      </c>
      <c r="CC3139">
        <v>2.4116260603676699E-2</v>
      </c>
      <c r="CD3139">
        <v>3017</v>
      </c>
      <c r="CE3139">
        <v>3.3710147361862897E-2</v>
      </c>
      <c r="CF3139">
        <v>2.1041099749059478E-2</v>
      </c>
      <c r="CG3139">
        <v>237919.5434349</v>
      </c>
      <c r="CH3139">
        <v>207581.47077334227</v>
      </c>
      <c r="CI3139">
        <v>0</v>
      </c>
    </row>
    <row r="3140" spans="77:87" x14ac:dyDescent="0.25">
      <c r="BY3140" t="s">
        <v>10688</v>
      </c>
      <c r="BZ3140" t="s">
        <v>10689</v>
      </c>
      <c r="CA3140" t="s">
        <v>10690</v>
      </c>
      <c r="CB3140">
        <v>0</v>
      </c>
      <c r="CC3140">
        <v>3.2035536931502399E-3</v>
      </c>
      <c r="CD3140">
        <v>3018</v>
      </c>
      <c r="CE3140">
        <v>0</v>
      </c>
      <c r="CF3140">
        <v>2.7950557475218815E-3</v>
      </c>
      <c r="CG3140">
        <v>0</v>
      </c>
      <c r="CH3140">
        <v>0</v>
      </c>
      <c r="CI3140">
        <v>0</v>
      </c>
    </row>
    <row r="3141" spans="77:87" x14ac:dyDescent="0.25">
      <c r="BY3141" t="s">
        <v>8191</v>
      </c>
      <c r="BZ3141" t="s">
        <v>8191</v>
      </c>
      <c r="CA3141" t="s">
        <v>8192</v>
      </c>
      <c r="CB3141">
        <v>0</v>
      </c>
      <c r="CC3141">
        <v>0.22017091982263201</v>
      </c>
      <c r="CD3141">
        <v>3019</v>
      </c>
      <c r="CE3141">
        <v>-0.13236426948424701</v>
      </c>
      <c r="CF3141">
        <v>0.192096045152369</v>
      </c>
      <c r="CG3141">
        <v>6.6998010902026799</v>
      </c>
      <c r="CH3141">
        <v>5.8454826539865783</v>
      </c>
      <c r="CI3141">
        <v>0</v>
      </c>
    </row>
    <row r="3142" spans="77:87" x14ac:dyDescent="0.25">
      <c r="BY3142" t="s">
        <v>8160</v>
      </c>
      <c r="BZ3142" t="s">
        <v>8161</v>
      </c>
      <c r="CA3142" t="s">
        <v>8162</v>
      </c>
      <c r="CB3142">
        <v>0</v>
      </c>
      <c r="CC3142">
        <v>3.5526554408305802E-6</v>
      </c>
      <c r="CD3142">
        <v>3020</v>
      </c>
      <c r="CE3142">
        <v>-20.721676026523401</v>
      </c>
      <c r="CF3142">
        <v>3.099642134948511E-6</v>
      </c>
      <c r="CG3142">
        <v>113.099117025599</v>
      </c>
      <c r="CH3142">
        <v>98.677396217196815</v>
      </c>
      <c r="CI3142">
        <v>0</v>
      </c>
    </row>
    <row r="3143" spans="77:87" x14ac:dyDescent="0.25">
      <c r="BY3143" t="s">
        <v>7259</v>
      </c>
      <c r="BZ3143" t="s">
        <v>3492</v>
      </c>
      <c r="CA3143" t="s">
        <v>3493</v>
      </c>
      <c r="CB3143">
        <v>0</v>
      </c>
      <c r="CC3143">
        <v>2.0156921569128902E-2</v>
      </c>
      <c r="CD3143">
        <v>3021</v>
      </c>
      <c r="CE3143">
        <v>-0.58672664925459905</v>
      </c>
      <c r="CF3143">
        <v>1.7586631872163007E-2</v>
      </c>
      <c r="CG3143">
        <v>10486.9315633195</v>
      </c>
      <c r="CH3143">
        <v>9149.7009719543821</v>
      </c>
      <c r="CI3143">
        <v>0</v>
      </c>
    </row>
    <row r="3144" spans="77:87" x14ac:dyDescent="0.25">
      <c r="BY3144" t="s">
        <v>10691</v>
      </c>
      <c r="BZ3144" t="s">
        <v>10692</v>
      </c>
      <c r="CA3144" t="s">
        <v>10693</v>
      </c>
      <c r="CB3144">
        <v>0</v>
      </c>
      <c r="CC3144">
        <v>0.16951981134716099</v>
      </c>
      <c r="CD3144">
        <v>3022</v>
      </c>
      <c r="CE3144">
        <v>-0.75168410648147999</v>
      </c>
      <c r="CF3144">
        <v>0.14790366212303918</v>
      </c>
      <c r="CG3144">
        <v>0</v>
      </c>
      <c r="CH3144">
        <v>0</v>
      </c>
      <c r="CI3144">
        <v>0</v>
      </c>
    </row>
    <row r="3145" spans="77:87" x14ac:dyDescent="0.25">
      <c r="BY3145" t="s">
        <v>10694</v>
      </c>
      <c r="BZ3145" t="s">
        <v>10695</v>
      </c>
      <c r="CA3145" t="s">
        <v>10696</v>
      </c>
      <c r="CB3145">
        <v>0</v>
      </c>
      <c r="CC3145">
        <v>1.1579242369873799E-6</v>
      </c>
      <c r="CD3145">
        <v>3023</v>
      </c>
      <c r="CE3145">
        <v>-26.4429547672841</v>
      </c>
      <c r="CF3145">
        <v>1.0102726858321718E-6</v>
      </c>
      <c r="CG3145">
        <v>8946.0172838589006</v>
      </c>
      <c r="CH3145">
        <v>7805.2748359249208</v>
      </c>
      <c r="CI3145">
        <v>0</v>
      </c>
    </row>
    <row r="3146" spans="77:87" x14ac:dyDescent="0.25">
      <c r="BY3146" t="s">
        <v>8370</v>
      </c>
      <c r="BZ3146" t="s">
        <v>914</v>
      </c>
      <c r="CA3146" t="s">
        <v>8371</v>
      </c>
      <c r="CB3146">
        <v>0</v>
      </c>
      <c r="CC3146">
        <v>9.5619204096053996E-6</v>
      </c>
      <c r="CD3146">
        <v>3024</v>
      </c>
      <c r="CE3146">
        <v>612.09423104590803</v>
      </c>
      <c r="CF3146">
        <v>8.3426416904949813E-6</v>
      </c>
      <c r="CG3146">
        <v>61.096309324624599</v>
      </c>
      <c r="CH3146">
        <v>53.305674537404443</v>
      </c>
      <c r="CI3146">
        <v>0</v>
      </c>
    </row>
    <row r="3147" spans="77:87" x14ac:dyDescent="0.25">
      <c r="BY3147" t="s">
        <v>9456</v>
      </c>
      <c r="BZ3147" t="s">
        <v>9457</v>
      </c>
      <c r="CA3147" t="s">
        <v>9458</v>
      </c>
      <c r="CB3147">
        <v>0</v>
      </c>
      <c r="CC3147">
        <v>0.12362934794005299</v>
      </c>
      <c r="CD3147">
        <v>3025</v>
      </c>
      <c r="CE3147">
        <v>-3.3732651126738902</v>
      </c>
      <c r="CF3147">
        <v>0.10786487526682513</v>
      </c>
      <c r="CG3147">
        <v>1172.4501961860201</v>
      </c>
      <c r="CH3147">
        <v>1022.9463818695564</v>
      </c>
      <c r="CI3147">
        <v>0</v>
      </c>
    </row>
    <row r="3148" spans="77:87" x14ac:dyDescent="0.25">
      <c r="BY3148" t="s">
        <v>6702</v>
      </c>
      <c r="BZ3148" t="s">
        <v>6703</v>
      </c>
      <c r="CA3148" t="s">
        <v>6704</v>
      </c>
      <c r="CB3148">
        <v>0</v>
      </c>
      <c r="CC3148">
        <v>7.3274481161224997E-4</v>
      </c>
      <c r="CD3148">
        <v>3026</v>
      </c>
      <c r="CE3148">
        <v>-29.134074829169101</v>
      </c>
      <c r="CF3148">
        <v>6.3930958970432586E-4</v>
      </c>
      <c r="CG3148">
        <v>982.23488998380196</v>
      </c>
      <c r="CH3148">
        <v>856.98619022240791</v>
      </c>
      <c r="CI3148">
        <v>0</v>
      </c>
    </row>
    <row r="3149" spans="77:87" x14ac:dyDescent="0.25">
      <c r="BY3149" t="s">
        <v>5091</v>
      </c>
      <c r="BZ3149" t="s">
        <v>10697</v>
      </c>
      <c r="CA3149" t="s">
        <v>10698</v>
      </c>
      <c r="CB3149">
        <v>0</v>
      </c>
      <c r="CC3149">
        <v>1.04378543979772E-4</v>
      </c>
      <c r="CD3149">
        <v>3027</v>
      </c>
      <c r="CE3149">
        <v>-24.1836851723648</v>
      </c>
      <c r="CF3149">
        <v>9.1068818322735396E-5</v>
      </c>
      <c r="CG3149">
        <v>0</v>
      </c>
      <c r="CH3149">
        <v>0</v>
      </c>
      <c r="CI3149">
        <v>0</v>
      </c>
    </row>
    <row r="3150" spans="77:87" x14ac:dyDescent="0.25">
      <c r="BY3150" t="s">
        <v>10699</v>
      </c>
      <c r="BZ3150" t="s">
        <v>10700</v>
      </c>
      <c r="CA3150" t="s">
        <v>10700</v>
      </c>
      <c r="CB3150">
        <v>0</v>
      </c>
      <c r="CC3150">
        <v>7.8694068305596603E-4</v>
      </c>
      <c r="CD3150">
        <v>3028</v>
      </c>
      <c r="CE3150">
        <v>-21.800174320065899</v>
      </c>
      <c r="CF3150">
        <v>6.8659472879676795E-4</v>
      </c>
      <c r="CG3150">
        <v>0</v>
      </c>
      <c r="CH3150">
        <v>0</v>
      </c>
      <c r="CI3150">
        <v>0</v>
      </c>
    </row>
    <row r="3151" spans="77:87" x14ac:dyDescent="0.25">
      <c r="BY3151" t="s">
        <v>8266</v>
      </c>
      <c r="BZ3151" t="s">
        <v>3554</v>
      </c>
      <c r="CA3151" t="s">
        <v>3555</v>
      </c>
      <c r="CB3151">
        <v>0</v>
      </c>
      <c r="CC3151">
        <v>6.86306552717436E-7</v>
      </c>
      <c r="CD3151">
        <v>3029</v>
      </c>
      <c r="CE3151">
        <v>1.7616145966903001</v>
      </c>
      <c r="CF3151">
        <v>5.987928589542252E-7</v>
      </c>
      <c r="CG3151">
        <v>1025.31378679249</v>
      </c>
      <c r="CH3151">
        <v>894.57192458343286</v>
      </c>
      <c r="CI3151">
        <v>0</v>
      </c>
    </row>
    <row r="3152" spans="77:87" x14ac:dyDescent="0.25">
      <c r="BY3152" t="s">
        <v>10701</v>
      </c>
      <c r="BZ3152" t="s">
        <v>10702</v>
      </c>
      <c r="CA3152" t="s">
        <v>10703</v>
      </c>
      <c r="CB3152">
        <v>0</v>
      </c>
      <c r="CC3152">
        <v>1.39160168683861E-4</v>
      </c>
      <c r="CD3152">
        <v>3030</v>
      </c>
      <c r="CE3152">
        <v>-49.495203229156402</v>
      </c>
      <c r="CF3152">
        <v>1.2141529893430721E-4</v>
      </c>
      <c r="CG3152">
        <v>9.5510146473216206</v>
      </c>
      <c r="CH3152">
        <v>8.333126565583056</v>
      </c>
      <c r="CI3152">
        <v>0</v>
      </c>
    </row>
    <row r="3153" spans="77:87" x14ac:dyDescent="0.25">
      <c r="BY3153" t="s">
        <v>8580</v>
      </c>
      <c r="BZ3153" t="s">
        <v>8581</v>
      </c>
      <c r="CA3153" t="s">
        <v>8582</v>
      </c>
      <c r="CB3153">
        <v>0</v>
      </c>
      <c r="CC3153">
        <v>3.43858895946822E-4</v>
      </c>
      <c r="CD3153">
        <v>3031</v>
      </c>
      <c r="CE3153">
        <v>-0.20078191960624001</v>
      </c>
      <c r="CF3153">
        <v>3.0001207268905909E-4</v>
      </c>
      <c r="CG3153">
        <v>0</v>
      </c>
      <c r="CH3153">
        <v>0</v>
      </c>
      <c r="CI3153">
        <v>0</v>
      </c>
    </row>
    <row r="3154" spans="77:87" x14ac:dyDescent="0.25">
      <c r="BY3154" t="s">
        <v>10704</v>
      </c>
      <c r="BZ3154" t="s">
        <v>10705</v>
      </c>
      <c r="CA3154" t="s">
        <v>10706</v>
      </c>
      <c r="CB3154">
        <v>0</v>
      </c>
      <c r="CC3154">
        <v>1.5283636281259399E-2</v>
      </c>
      <c r="CD3154">
        <v>3032</v>
      </c>
      <c r="CE3154">
        <v>5.7705002127220002</v>
      </c>
      <c r="CF3154">
        <v>1.3334758684490895E-2</v>
      </c>
      <c r="CG3154">
        <v>10349.335399272901</v>
      </c>
      <c r="CH3154">
        <v>9029.6502451700198</v>
      </c>
      <c r="CI3154">
        <v>0</v>
      </c>
    </row>
    <row r="3155" spans="77:87" x14ac:dyDescent="0.25">
      <c r="BY3155" t="s">
        <v>9475</v>
      </c>
      <c r="BZ3155" t="s">
        <v>9476</v>
      </c>
      <c r="CA3155" t="s">
        <v>9477</v>
      </c>
      <c r="CB3155">
        <v>0</v>
      </c>
      <c r="CC3155">
        <v>3.6518808400304401E-2</v>
      </c>
      <c r="CD3155">
        <v>3033</v>
      </c>
      <c r="CE3155">
        <v>5.8341631632784701</v>
      </c>
      <c r="CF3155">
        <v>3.1862149065948003E-2</v>
      </c>
      <c r="CG3155">
        <v>371.41549762807603</v>
      </c>
      <c r="CH3155">
        <v>324.0548218635297</v>
      </c>
      <c r="CI3155">
        <v>0</v>
      </c>
    </row>
    <row r="3156" spans="77:87" x14ac:dyDescent="0.25">
      <c r="BY3156" t="s">
        <v>352</v>
      </c>
      <c r="BZ3156" t="s">
        <v>352</v>
      </c>
      <c r="CA3156" t="s">
        <v>351</v>
      </c>
      <c r="CB3156">
        <v>0</v>
      </c>
      <c r="CC3156">
        <v>0.75730914180571995</v>
      </c>
      <c r="CD3156">
        <v>3034</v>
      </c>
      <c r="CE3156">
        <v>-2.61597039505277</v>
      </c>
      <c r="CF3156">
        <v>0.66074162389750568</v>
      </c>
      <c r="CG3156">
        <v>0</v>
      </c>
      <c r="CH3156">
        <v>0</v>
      </c>
      <c r="CI3156">
        <v>0</v>
      </c>
    </row>
    <row r="3157" spans="77:87" x14ac:dyDescent="0.25">
      <c r="BY3157" t="s">
        <v>2907</v>
      </c>
      <c r="BZ3157" t="s">
        <v>2907</v>
      </c>
      <c r="CA3157" t="s">
        <v>6980</v>
      </c>
      <c r="CB3157">
        <v>0</v>
      </c>
      <c r="CC3157">
        <v>6.3144030904504198E-4</v>
      </c>
      <c r="CD3157">
        <v>3036</v>
      </c>
      <c r="CE3157">
        <v>6.3296114523410596</v>
      </c>
      <c r="CF3157">
        <v>5.5092282947747273E-4</v>
      </c>
      <c r="CG3157">
        <v>20909.9361135689</v>
      </c>
      <c r="CH3157">
        <v>18243.626519983285</v>
      </c>
      <c r="CI3157">
        <v>0</v>
      </c>
    </row>
    <row r="3158" spans="77:87" x14ac:dyDescent="0.25">
      <c r="BY3158" t="s">
        <v>8770</v>
      </c>
      <c r="BZ3158" t="s">
        <v>8771</v>
      </c>
      <c r="CA3158" t="s">
        <v>8772</v>
      </c>
      <c r="CB3158">
        <v>0</v>
      </c>
      <c r="CC3158">
        <v>3.76890459410741E-3</v>
      </c>
      <c r="CD3158">
        <v>3037</v>
      </c>
      <c r="CE3158">
        <v>0</v>
      </c>
      <c r="CF3158">
        <v>3.2883164936943995E-3</v>
      </c>
      <c r="CG3158">
        <v>0</v>
      </c>
      <c r="CH3158">
        <v>0</v>
      </c>
      <c r="CI3158">
        <v>0</v>
      </c>
    </row>
    <row r="3159" spans="77:87" x14ac:dyDescent="0.25">
      <c r="BY3159" t="s">
        <v>4221</v>
      </c>
      <c r="BZ3159" t="s">
        <v>2769</v>
      </c>
      <c r="CA3159" t="s">
        <v>2770</v>
      </c>
      <c r="CB3159">
        <v>0</v>
      </c>
      <c r="CC3159">
        <v>3.1770588855087899E-2</v>
      </c>
      <c r="CD3159">
        <v>3038</v>
      </c>
      <c r="CE3159">
        <v>-4.7155985164151399</v>
      </c>
      <c r="CF3159">
        <v>2.7719393987820234E-2</v>
      </c>
      <c r="CG3159">
        <v>2434748.7670875802</v>
      </c>
      <c r="CH3159">
        <v>2124284.2128011757</v>
      </c>
      <c r="CI3159">
        <v>0</v>
      </c>
    </row>
    <row r="3160" spans="77:87" x14ac:dyDescent="0.25">
      <c r="BY3160" t="s">
        <v>7099</v>
      </c>
      <c r="BZ3160" t="s">
        <v>7100</v>
      </c>
      <c r="CA3160" t="s">
        <v>7101</v>
      </c>
      <c r="CB3160">
        <v>0</v>
      </c>
      <c r="CC3160">
        <v>3.3634231311805698E-4</v>
      </c>
      <c r="CD3160">
        <v>3039</v>
      </c>
      <c r="CE3160">
        <v>0</v>
      </c>
      <c r="CF3160">
        <v>2.9345395940312118E-4</v>
      </c>
      <c r="CG3160">
        <v>0</v>
      </c>
      <c r="CH3160">
        <v>0</v>
      </c>
      <c r="CI3160">
        <v>0</v>
      </c>
    </row>
    <row r="3161" spans="77:87" x14ac:dyDescent="0.25">
      <c r="BY3161" t="s">
        <v>3479</v>
      </c>
      <c r="BZ3161" t="s">
        <v>7655</v>
      </c>
      <c r="CA3161" t="s">
        <v>7656</v>
      </c>
      <c r="CB3161">
        <v>0</v>
      </c>
      <c r="CC3161">
        <v>1026.3237193273101</v>
      </c>
      <c r="CD3161">
        <v>3040</v>
      </c>
      <c r="CE3161">
        <v>0.896149351595532</v>
      </c>
      <c r="CF3161">
        <v>895.45307658100785</v>
      </c>
      <c r="CG3161">
        <v>218736.67607988001</v>
      </c>
      <c r="CH3161">
        <v>190844.68756623028</v>
      </c>
      <c r="CI3161">
        <v>0</v>
      </c>
    </row>
    <row r="3162" spans="77:87" x14ac:dyDescent="0.25">
      <c r="BY3162" t="s">
        <v>8871</v>
      </c>
      <c r="BZ3162" t="s">
        <v>3084</v>
      </c>
      <c r="CA3162" t="s">
        <v>3085</v>
      </c>
      <c r="CB3162">
        <v>0</v>
      </c>
      <c r="CC3162">
        <v>1.06392448384943E-5</v>
      </c>
      <c r="CD3162">
        <v>3041</v>
      </c>
      <c r="CE3162">
        <v>0</v>
      </c>
      <c r="CF3162">
        <v>9.2825921721585415E-6</v>
      </c>
      <c r="CG3162">
        <v>0</v>
      </c>
      <c r="CH3162">
        <v>0</v>
      </c>
      <c r="CI3162">
        <v>0</v>
      </c>
    </row>
    <row r="3163" spans="77:87" x14ac:dyDescent="0.25">
      <c r="BY3163" t="s">
        <v>7421</v>
      </c>
      <c r="BZ3163" t="s">
        <v>3475</v>
      </c>
      <c r="CA3163" t="s">
        <v>3476</v>
      </c>
      <c r="CB3163">
        <v>0</v>
      </c>
      <c r="CC3163">
        <v>1.19490843689762E-3</v>
      </c>
      <c r="CD3163">
        <v>3042</v>
      </c>
      <c r="CE3163">
        <v>-2.5220832377561102</v>
      </c>
      <c r="CF3163">
        <v>1.0425408824750574E-3</v>
      </c>
      <c r="CG3163">
        <v>46252.599172798502</v>
      </c>
      <c r="CH3163">
        <v>40354.745241878292</v>
      </c>
      <c r="CI3163">
        <v>0</v>
      </c>
    </row>
    <row r="3164" spans="77:87" x14ac:dyDescent="0.25">
      <c r="BY3164" t="s">
        <v>8810</v>
      </c>
      <c r="BZ3164" t="s">
        <v>2820</v>
      </c>
      <c r="CA3164" t="s">
        <v>2821</v>
      </c>
      <c r="CB3164">
        <v>0</v>
      </c>
      <c r="CC3164">
        <v>1.01760512609308E-4</v>
      </c>
      <c r="CD3164">
        <v>3043</v>
      </c>
      <c r="CE3164">
        <v>0.67828902611814101</v>
      </c>
      <c r="CF3164">
        <v>8.8784622604444748E-5</v>
      </c>
      <c r="CG3164">
        <v>2261.38984057883</v>
      </c>
      <c r="CH3164">
        <v>1973.030976447262</v>
      </c>
      <c r="CI3164">
        <v>0</v>
      </c>
    </row>
    <row r="3165" spans="77:87" x14ac:dyDescent="0.25">
      <c r="BY3165" t="s">
        <v>7151</v>
      </c>
      <c r="BZ3165" t="s">
        <v>659</v>
      </c>
      <c r="CA3165" t="s">
        <v>660</v>
      </c>
      <c r="CB3165">
        <v>0</v>
      </c>
      <c r="CC3165">
        <v>0.198127830681605</v>
      </c>
      <c r="CD3165">
        <v>3044</v>
      </c>
      <c r="CE3165">
        <v>342.60598569898002</v>
      </c>
      <c r="CF3165">
        <v>0.17286375848007091</v>
      </c>
      <c r="CG3165">
        <v>6251.3003591953102</v>
      </c>
      <c r="CH3165">
        <v>5454.1720451928823</v>
      </c>
      <c r="CI3165">
        <v>0</v>
      </c>
    </row>
    <row r="3166" spans="77:87" x14ac:dyDescent="0.25">
      <c r="BY3166" t="s">
        <v>10707</v>
      </c>
      <c r="BZ3166" t="s">
        <v>10708</v>
      </c>
      <c r="CA3166" t="s">
        <v>10709</v>
      </c>
      <c r="CB3166">
        <v>0</v>
      </c>
      <c r="CC3166">
        <v>2.4116223960615499E-2</v>
      </c>
      <c r="CD3166">
        <v>3045</v>
      </c>
      <c r="CE3166">
        <v>-6.89529198096049</v>
      </c>
      <c r="CF3166">
        <v>2.1041067778501586E-2</v>
      </c>
      <c r="CG3166">
        <v>9934.9140961952708</v>
      </c>
      <c r="CH3166">
        <v>8668.0734601330314</v>
      </c>
      <c r="CI3166">
        <v>0</v>
      </c>
    </row>
    <row r="3167" spans="77:87" x14ac:dyDescent="0.25">
      <c r="BY3167" t="s">
        <v>8594</v>
      </c>
      <c r="BZ3167" t="s">
        <v>3494</v>
      </c>
      <c r="CA3167" t="s">
        <v>3495</v>
      </c>
      <c r="CB3167">
        <v>0</v>
      </c>
      <c r="CC3167">
        <v>4.25352598377661E-4</v>
      </c>
      <c r="CD3167">
        <v>3046</v>
      </c>
      <c r="CE3167">
        <v>8.8608382125597004E-2</v>
      </c>
      <c r="CF3167">
        <v>3.7111418714813209E-4</v>
      </c>
      <c r="CG3167">
        <v>2023.29152314476</v>
      </c>
      <c r="CH3167">
        <v>1765.29352786248</v>
      </c>
      <c r="CI3167">
        <v>0</v>
      </c>
    </row>
    <row r="3168" spans="77:87" x14ac:dyDescent="0.25">
      <c r="BY3168" t="s">
        <v>10710</v>
      </c>
      <c r="BZ3168" t="s">
        <v>10711</v>
      </c>
      <c r="CA3168" t="s">
        <v>10712</v>
      </c>
      <c r="CB3168">
        <v>0</v>
      </c>
      <c r="CC3168">
        <v>0.104173990877352</v>
      </c>
      <c r="CD3168">
        <v>3047</v>
      </c>
      <c r="CE3168">
        <v>2.140111001453</v>
      </c>
      <c r="CF3168">
        <v>9.089034860461738E-2</v>
      </c>
      <c r="CG3168">
        <v>9505.81080810612</v>
      </c>
      <c r="CH3168">
        <v>8293.6868487212796</v>
      </c>
      <c r="CI3168">
        <v>0</v>
      </c>
    </row>
    <row r="3169" spans="77:87" x14ac:dyDescent="0.25">
      <c r="BY3169" t="s">
        <v>8884</v>
      </c>
      <c r="BZ3169" t="s">
        <v>8885</v>
      </c>
      <c r="CA3169" t="s">
        <v>8886</v>
      </c>
      <c r="CB3169">
        <v>0</v>
      </c>
      <c r="CC3169">
        <v>2.4948712646245098E-4</v>
      </c>
      <c r="CD3169">
        <v>3048</v>
      </c>
      <c r="CE3169">
        <v>501.23583510677997</v>
      </c>
      <c r="CF3169">
        <v>2.1767402501871811E-4</v>
      </c>
      <c r="CG3169">
        <v>91.388908362596794</v>
      </c>
      <c r="CH3169">
        <v>79.735543101648659</v>
      </c>
      <c r="CI3169">
        <v>0</v>
      </c>
    </row>
    <row r="3170" spans="77:87" x14ac:dyDescent="0.25">
      <c r="BY3170" t="s">
        <v>3481</v>
      </c>
      <c r="BZ3170" t="s">
        <v>3481</v>
      </c>
      <c r="CA3170" t="s">
        <v>3480</v>
      </c>
      <c r="CB3170">
        <v>0</v>
      </c>
      <c r="CC3170">
        <v>2.8157729221379399E-4</v>
      </c>
      <c r="CD3170">
        <v>3049</v>
      </c>
      <c r="CE3170">
        <v>-0.19357298018205599</v>
      </c>
      <c r="CF3170">
        <v>2.456722453744444E-4</v>
      </c>
      <c r="CG3170">
        <v>1236.8689554550899</v>
      </c>
      <c r="CH3170">
        <v>1079.15084746919</v>
      </c>
      <c r="CI3170">
        <v>0</v>
      </c>
    </row>
    <row r="3171" spans="77:87" x14ac:dyDescent="0.25">
      <c r="BY3171" t="s">
        <v>10713</v>
      </c>
      <c r="BZ3171" t="s">
        <v>10714</v>
      </c>
      <c r="CA3171" t="s">
        <v>10715</v>
      </c>
      <c r="CB3171">
        <v>0</v>
      </c>
      <c r="CC3171">
        <v>4.3321851922701396E-3</v>
      </c>
      <c r="CD3171">
        <v>3050</v>
      </c>
      <c r="CE3171">
        <v>-1.26364369317518</v>
      </c>
      <c r="CF3171">
        <v>3.7797709296630067E-3</v>
      </c>
      <c r="CG3171">
        <v>35932.658901378702</v>
      </c>
      <c r="CH3171">
        <v>31350.741834228313</v>
      </c>
      <c r="CI3171">
        <v>0</v>
      </c>
    </row>
    <row r="3172" spans="77:87" x14ac:dyDescent="0.25">
      <c r="BY3172" t="s">
        <v>4500</v>
      </c>
      <c r="BZ3172" t="s">
        <v>9128</v>
      </c>
      <c r="CA3172" t="s">
        <v>9129</v>
      </c>
      <c r="CB3172">
        <v>0</v>
      </c>
      <c r="CC3172">
        <v>2.4721322805960101E-3</v>
      </c>
      <c r="CD3172">
        <v>3051</v>
      </c>
      <c r="CE3172">
        <v>0</v>
      </c>
      <c r="CF3172">
        <v>2.1569008049680915E-3</v>
      </c>
      <c r="CG3172">
        <v>0</v>
      </c>
      <c r="CH3172">
        <v>0</v>
      </c>
      <c r="CI3172">
        <v>0</v>
      </c>
    </row>
    <row r="3173" spans="77:87" x14ac:dyDescent="0.25">
      <c r="BY3173" t="s">
        <v>10716</v>
      </c>
      <c r="BZ3173" t="s">
        <v>10717</v>
      </c>
      <c r="CA3173" t="s">
        <v>10718</v>
      </c>
      <c r="CB3173">
        <v>0</v>
      </c>
      <c r="CC3173">
        <v>6.1195331967437401</v>
      </c>
      <c r="CD3173">
        <v>3052</v>
      </c>
      <c r="CE3173">
        <v>21.660129021500602</v>
      </c>
      <c r="CF3173">
        <v>5.3392070406941619</v>
      </c>
      <c r="CG3173">
        <v>425.41954463118998</v>
      </c>
      <c r="CH3173">
        <v>371.17259681708862</v>
      </c>
      <c r="CI3173">
        <v>0</v>
      </c>
    </row>
    <row r="3174" spans="77:87" x14ac:dyDescent="0.25">
      <c r="BY3174" t="s">
        <v>9774</v>
      </c>
      <c r="BZ3174" t="s">
        <v>10719</v>
      </c>
      <c r="CA3174" t="s">
        <v>10720</v>
      </c>
      <c r="CB3174">
        <v>0</v>
      </c>
      <c r="CC3174">
        <v>4.5359493603752697E-5</v>
      </c>
      <c r="CD3174">
        <v>3053</v>
      </c>
      <c r="CE3174">
        <v>-24.017966155313299</v>
      </c>
      <c r="CF3174">
        <v>3.9575523136363797E-5</v>
      </c>
      <c r="CG3174">
        <v>2.2689672581232601</v>
      </c>
      <c r="CH3174">
        <v>1.9796421671709317</v>
      </c>
      <c r="CI3174">
        <v>0</v>
      </c>
    </row>
    <row r="3175" spans="77:87" x14ac:dyDescent="0.25">
      <c r="BY3175" t="s">
        <v>10721</v>
      </c>
      <c r="BZ3175" t="s">
        <v>10722</v>
      </c>
      <c r="CA3175" t="s">
        <v>10723</v>
      </c>
      <c r="CB3175">
        <v>0</v>
      </c>
      <c r="CC3175">
        <v>1.25491509015311E-6</v>
      </c>
      <c r="CD3175">
        <v>3054</v>
      </c>
      <c r="CE3175">
        <v>4.0237178646766898</v>
      </c>
      <c r="CF3175">
        <v>1.0948958473473269E-6</v>
      </c>
      <c r="CG3175">
        <v>6.64823416168473</v>
      </c>
      <c r="CH3175">
        <v>5.8004912307916658</v>
      </c>
      <c r="CI3175">
        <v>0</v>
      </c>
    </row>
    <row r="3176" spans="77:87" x14ac:dyDescent="0.25">
      <c r="BY3176" t="s">
        <v>5452</v>
      </c>
      <c r="BZ3176" t="s">
        <v>3522</v>
      </c>
      <c r="CA3176" t="s">
        <v>3523</v>
      </c>
      <c r="CB3176">
        <v>0</v>
      </c>
      <c r="CC3176">
        <v>0.64041032151392696</v>
      </c>
      <c r="CD3176">
        <v>3055</v>
      </c>
      <c r="CE3176">
        <v>1.4346866850514199</v>
      </c>
      <c r="CF3176">
        <v>0.55874903977640034</v>
      </c>
      <c r="CG3176">
        <v>241004.15465989799</v>
      </c>
      <c r="CH3176">
        <v>210272.75088259586</v>
      </c>
      <c r="CI3176">
        <v>0</v>
      </c>
    </row>
    <row r="3177" spans="77:87" x14ac:dyDescent="0.25">
      <c r="BY3177" t="s">
        <v>6819</v>
      </c>
      <c r="BZ3177" t="s">
        <v>6819</v>
      </c>
      <c r="CA3177" t="s">
        <v>3043</v>
      </c>
      <c r="CB3177">
        <v>0</v>
      </c>
      <c r="CC3177">
        <v>1.8434444056510499E-2</v>
      </c>
      <c r="CD3177">
        <v>3056</v>
      </c>
      <c r="CE3177">
        <v>-14.248160984260201</v>
      </c>
      <c r="CF3177">
        <v>1.6083794357088628E-2</v>
      </c>
      <c r="CG3177">
        <v>17.684486316240399</v>
      </c>
      <c r="CH3177">
        <v>15.429466728111329</v>
      </c>
      <c r="CI3177">
        <v>0</v>
      </c>
    </row>
    <row r="3178" spans="77:87" x14ac:dyDescent="0.25">
      <c r="BY3178" t="s">
        <v>8540</v>
      </c>
      <c r="BZ3178" t="s">
        <v>1622</v>
      </c>
      <c r="CA3178" t="s">
        <v>1623</v>
      </c>
      <c r="CB3178">
        <v>0</v>
      </c>
      <c r="CC3178">
        <v>1.4854581397701599E-3</v>
      </c>
      <c r="CD3178">
        <v>3057</v>
      </c>
      <c r="CE3178">
        <v>-0.248355897305398</v>
      </c>
      <c r="CF3178">
        <v>1.2960414305355084E-3</v>
      </c>
      <c r="CG3178">
        <v>6074.8915453125701</v>
      </c>
      <c r="CH3178">
        <v>5300.2578248035852</v>
      </c>
      <c r="CI3178">
        <v>0</v>
      </c>
    </row>
    <row r="3179" spans="77:87" x14ac:dyDescent="0.25">
      <c r="BY3179" t="s">
        <v>7722</v>
      </c>
      <c r="BZ3179" t="s">
        <v>1649</v>
      </c>
      <c r="CA3179" t="s">
        <v>1650</v>
      </c>
      <c r="CB3179">
        <v>0</v>
      </c>
      <c r="CC3179">
        <v>1.80731700276122E-3</v>
      </c>
      <c r="CD3179">
        <v>3058</v>
      </c>
      <c r="CE3179">
        <v>-0.71547583985588903</v>
      </c>
      <c r="CF3179">
        <v>1.5768587824711265E-3</v>
      </c>
      <c r="CG3179">
        <v>2.9176415834978502</v>
      </c>
      <c r="CH3179">
        <v>2.5456014346197064</v>
      </c>
      <c r="CI3179">
        <v>0</v>
      </c>
    </row>
    <row r="3180" spans="77:87" x14ac:dyDescent="0.25">
      <c r="BY3180" t="s">
        <v>4163</v>
      </c>
      <c r="BZ3180" t="s">
        <v>6195</v>
      </c>
      <c r="CA3180" t="s">
        <v>6196</v>
      </c>
      <c r="CB3180">
        <v>0</v>
      </c>
      <c r="CC3180">
        <v>0.59782897463359597</v>
      </c>
      <c r="CD3180">
        <v>3059</v>
      </c>
      <c r="CE3180">
        <v>1.1358643876727399</v>
      </c>
      <c r="CF3180">
        <v>0.52159741076216781</v>
      </c>
      <c r="CG3180">
        <v>30001.684942781001</v>
      </c>
      <c r="CH3180">
        <v>26176.050088987238</v>
      </c>
      <c r="CI3180">
        <v>0</v>
      </c>
    </row>
    <row r="3181" spans="77:87" x14ac:dyDescent="0.25">
      <c r="BY3181" t="s">
        <v>10724</v>
      </c>
      <c r="BZ3181" t="s">
        <v>10725</v>
      </c>
      <c r="CA3181" t="s">
        <v>10726</v>
      </c>
      <c r="CB3181">
        <v>0</v>
      </c>
      <c r="CC3181">
        <v>2.1545659436249501E-6</v>
      </c>
      <c r="CD3181">
        <v>3060</v>
      </c>
      <c r="CE3181">
        <v>-33.420340589886898</v>
      </c>
      <c r="CF3181">
        <v>1.8798286218895592E-6</v>
      </c>
      <c r="CG3181">
        <v>80.879155185357504</v>
      </c>
      <c r="CH3181">
        <v>70.565930591051867</v>
      </c>
      <c r="CI3181">
        <v>0</v>
      </c>
    </row>
    <row r="3182" spans="77:87" x14ac:dyDescent="0.25">
      <c r="BY3182" t="s">
        <v>10727</v>
      </c>
      <c r="BZ3182" t="s">
        <v>10728</v>
      </c>
      <c r="CA3182" t="s">
        <v>10729</v>
      </c>
      <c r="CB3182">
        <v>0</v>
      </c>
      <c r="CC3182">
        <v>6.2268394989873101E-8</v>
      </c>
      <c r="CD3182">
        <v>3061</v>
      </c>
      <c r="CE3182">
        <v>-25.6872423972866</v>
      </c>
      <c r="CF3182">
        <v>5.4328302871134448E-8</v>
      </c>
      <c r="CG3182">
        <v>2.93630706820184</v>
      </c>
      <c r="CH3182">
        <v>2.5618868087071518</v>
      </c>
      <c r="CI3182">
        <v>0</v>
      </c>
    </row>
    <row r="3183" spans="77:87" x14ac:dyDescent="0.25">
      <c r="BY3183" t="s">
        <v>9447</v>
      </c>
      <c r="BZ3183" t="s">
        <v>9448</v>
      </c>
      <c r="CA3183" t="s">
        <v>9449</v>
      </c>
      <c r="CB3183">
        <v>0</v>
      </c>
      <c r="CC3183">
        <v>1.02520472627009E-5</v>
      </c>
      <c r="CD3183">
        <v>3062</v>
      </c>
      <c r="CE3183">
        <v>-11.337926299167901</v>
      </c>
      <c r="CF3183">
        <v>8.9447677080448619E-6</v>
      </c>
      <c r="CG3183">
        <v>1476.0487566946299</v>
      </c>
      <c r="CH3183">
        <v>1287.8318755334715</v>
      </c>
      <c r="CI3183">
        <v>0</v>
      </c>
    </row>
    <row r="3184" spans="77:87" x14ac:dyDescent="0.25">
      <c r="BY3184" t="s">
        <v>10730</v>
      </c>
      <c r="BZ3184" t="s">
        <v>10731</v>
      </c>
      <c r="CA3184" t="s">
        <v>10732</v>
      </c>
      <c r="CB3184">
        <v>0</v>
      </c>
      <c r="CC3184">
        <v>5.3580078137460903E-5</v>
      </c>
      <c r="CD3184">
        <v>3063</v>
      </c>
      <c r="CE3184">
        <v>-37.334969892879698</v>
      </c>
      <c r="CF3184">
        <v>4.6747868053840734E-5</v>
      </c>
      <c r="CG3184">
        <v>5198.58722451019</v>
      </c>
      <c r="CH3184">
        <v>4535.6945731639998</v>
      </c>
      <c r="CI3184">
        <v>0</v>
      </c>
    </row>
    <row r="3185" spans="77:87" x14ac:dyDescent="0.25">
      <c r="BY3185" t="s">
        <v>10733</v>
      </c>
      <c r="BZ3185" t="s">
        <v>10734</v>
      </c>
      <c r="CA3185" t="s">
        <v>10735</v>
      </c>
      <c r="CB3185">
        <v>0</v>
      </c>
      <c r="CC3185">
        <v>3.6460391682766297E-2</v>
      </c>
      <c r="CD3185">
        <v>3064</v>
      </c>
      <c r="CE3185">
        <v>-14.503374196625201</v>
      </c>
      <c r="CF3185">
        <v>3.181118129773005E-2</v>
      </c>
      <c r="CG3185">
        <v>82.618758572654599</v>
      </c>
      <c r="CH3185">
        <v>72.083710192021158</v>
      </c>
      <c r="CI3185">
        <v>0</v>
      </c>
    </row>
    <row r="3186" spans="77:87" x14ac:dyDescent="0.25">
      <c r="BY3186" t="s">
        <v>9488</v>
      </c>
      <c r="BZ3186" t="s">
        <v>9489</v>
      </c>
      <c r="CA3186" t="s">
        <v>9490</v>
      </c>
      <c r="CB3186">
        <v>0</v>
      </c>
      <c r="CC3186">
        <v>1.0138918991199799E-5</v>
      </c>
      <c r="CD3186">
        <v>3065</v>
      </c>
      <c r="CE3186">
        <v>0</v>
      </c>
      <c r="CF3186">
        <v>8.8460648749559522E-6</v>
      </c>
      <c r="CG3186">
        <v>0</v>
      </c>
      <c r="CH3186">
        <v>0</v>
      </c>
      <c r="CI3186">
        <v>0</v>
      </c>
    </row>
    <row r="3187" spans="77:87" x14ac:dyDescent="0.25">
      <c r="BY3187" t="s">
        <v>8911</v>
      </c>
      <c r="BZ3187" t="s">
        <v>8912</v>
      </c>
      <c r="CA3187" t="s">
        <v>8913</v>
      </c>
      <c r="CB3187">
        <v>0</v>
      </c>
      <c r="CC3187">
        <v>1.7742920233679901E-3</v>
      </c>
      <c r="CD3187">
        <v>3066</v>
      </c>
      <c r="CE3187">
        <v>-2.78724469106412</v>
      </c>
      <c r="CF3187">
        <v>1.5480449503002449E-3</v>
      </c>
      <c r="CG3187">
        <v>5222.8728472971998</v>
      </c>
      <c r="CH3187">
        <v>4556.8834390469465</v>
      </c>
      <c r="CI3187">
        <v>0</v>
      </c>
    </row>
    <row r="3188" spans="77:87" x14ac:dyDescent="0.25">
      <c r="BY3188" t="s">
        <v>9092</v>
      </c>
      <c r="BZ3188" t="s">
        <v>9093</v>
      </c>
      <c r="CA3188" t="s">
        <v>9094</v>
      </c>
      <c r="CB3188">
        <v>0</v>
      </c>
      <c r="CC3188">
        <v>5.80504961165213E-5</v>
      </c>
      <c r="CD3188">
        <v>3067</v>
      </c>
      <c r="CE3188">
        <v>17.827271857087201</v>
      </c>
      <c r="CF3188">
        <v>5.0648245154719225E-5</v>
      </c>
      <c r="CG3188">
        <v>0</v>
      </c>
      <c r="CH3188">
        <v>0</v>
      </c>
      <c r="CI3188">
        <v>0</v>
      </c>
    </row>
    <row r="3189" spans="77:87" x14ac:dyDescent="0.25">
      <c r="BY3189" t="s">
        <v>9444</v>
      </c>
      <c r="BZ3189" t="s">
        <v>9444</v>
      </c>
      <c r="CA3189" t="s">
        <v>9445</v>
      </c>
      <c r="CB3189">
        <v>0</v>
      </c>
      <c r="CC3189">
        <v>4.7948684292960599E-4</v>
      </c>
      <c r="CD3189">
        <v>3068</v>
      </c>
      <c r="CE3189">
        <v>0</v>
      </c>
      <c r="CF3189">
        <v>4.1834555764028039E-4</v>
      </c>
      <c r="CG3189">
        <v>0</v>
      </c>
      <c r="CH3189">
        <v>0</v>
      </c>
      <c r="CI3189">
        <v>0</v>
      </c>
    </row>
    <row r="3190" spans="77:87" x14ac:dyDescent="0.25">
      <c r="BY3190" t="s">
        <v>9450</v>
      </c>
      <c r="BZ3190" t="s">
        <v>9451</v>
      </c>
      <c r="CA3190" t="s">
        <v>9452</v>
      </c>
      <c r="CB3190">
        <v>0</v>
      </c>
      <c r="CC3190">
        <v>2.1069277715604399E-2</v>
      </c>
      <c r="CD3190">
        <v>3069</v>
      </c>
      <c r="CE3190">
        <v>-0.110488194804805</v>
      </c>
      <c r="CF3190">
        <v>1.8382649836976829E-2</v>
      </c>
      <c r="CG3190">
        <v>338.02643187973899</v>
      </c>
      <c r="CH3190">
        <v>294.92332944502613</v>
      </c>
      <c r="CI3190">
        <v>0</v>
      </c>
    </row>
    <row r="3191" spans="77:87" x14ac:dyDescent="0.25">
      <c r="BY3191" t="s">
        <v>10736</v>
      </c>
      <c r="BZ3191" t="s">
        <v>10737</v>
      </c>
      <c r="CA3191" t="s">
        <v>10738</v>
      </c>
      <c r="CB3191">
        <v>0</v>
      </c>
      <c r="CC3191">
        <v>2.57428133224408E-2</v>
      </c>
      <c r="CD3191">
        <v>3070</v>
      </c>
      <c r="CE3191">
        <v>0.46735144195269601</v>
      </c>
      <c r="CF3191">
        <v>2.2460244224443093E-2</v>
      </c>
      <c r="CG3191">
        <v>0.12408036021416401</v>
      </c>
      <c r="CH3191">
        <v>0.10825837716181515</v>
      </c>
      <c r="CI3191">
        <v>0</v>
      </c>
    </row>
    <row r="3192" spans="77:87" x14ac:dyDescent="0.25">
      <c r="BY3192" t="s">
        <v>10739</v>
      </c>
      <c r="BZ3192" t="s">
        <v>10740</v>
      </c>
      <c r="CA3192" t="s">
        <v>10741</v>
      </c>
      <c r="CB3192">
        <v>0</v>
      </c>
      <c r="CC3192">
        <v>3.0961811920241899E-4</v>
      </c>
      <c r="CD3192">
        <v>3071</v>
      </c>
      <c r="CE3192">
        <v>-0.117313674578399</v>
      </c>
      <c r="CF3192">
        <v>2.7013747435044184E-4</v>
      </c>
      <c r="CG3192">
        <v>0</v>
      </c>
      <c r="CH3192">
        <v>0</v>
      </c>
      <c r="CI3192">
        <v>0</v>
      </c>
    </row>
    <row r="3193" spans="77:87" x14ac:dyDescent="0.25">
      <c r="BY3193" t="s">
        <v>7907</v>
      </c>
      <c r="BZ3193" t="s">
        <v>10742</v>
      </c>
      <c r="CA3193" t="s">
        <v>10743</v>
      </c>
      <c r="CB3193">
        <v>0</v>
      </c>
      <c r="CC3193">
        <v>1.6353808213740399E-4</v>
      </c>
      <c r="CD3193">
        <v>3072</v>
      </c>
      <c r="CE3193">
        <v>-33.780929700306103</v>
      </c>
      <c r="CF3193">
        <v>1.4268468713173513E-4</v>
      </c>
      <c r="CG3193">
        <v>6.3779852033587396E-3</v>
      </c>
      <c r="CH3193">
        <v>5.5647027981376562E-3</v>
      </c>
      <c r="CI3193">
        <v>0</v>
      </c>
    </row>
    <row r="3194" spans="77:87" x14ac:dyDescent="0.25">
      <c r="BY3194" t="s">
        <v>10744</v>
      </c>
      <c r="BZ3194" t="s">
        <v>10745</v>
      </c>
      <c r="CA3194" t="s">
        <v>10746</v>
      </c>
      <c r="CB3194">
        <v>0</v>
      </c>
      <c r="CC3194">
        <v>2.1540851452766601E-6</v>
      </c>
      <c r="CD3194">
        <v>3073</v>
      </c>
      <c r="CE3194">
        <v>0.14204515430086301</v>
      </c>
      <c r="CF3194">
        <v>1.8794091320618529E-6</v>
      </c>
      <c r="CG3194">
        <v>9.2043692063196794</v>
      </c>
      <c r="CH3194">
        <v>8.0306832713450351</v>
      </c>
      <c r="CI3194">
        <v>0</v>
      </c>
    </row>
    <row r="3195" spans="77:87" x14ac:dyDescent="0.25">
      <c r="BY3195" t="s">
        <v>7626</v>
      </c>
      <c r="BZ3195" t="s">
        <v>397</v>
      </c>
      <c r="CA3195" t="s">
        <v>398</v>
      </c>
      <c r="CB3195">
        <v>0</v>
      </c>
      <c r="CC3195">
        <v>0.104190448652378</v>
      </c>
      <c r="CD3195">
        <v>3074</v>
      </c>
      <c r="CE3195">
        <v>-3.8858381341590098</v>
      </c>
      <c r="CF3195">
        <v>9.0904707782918717E-2</v>
      </c>
      <c r="CG3195">
        <v>1709.54373779602</v>
      </c>
      <c r="CH3195">
        <v>1491.5529776146991</v>
      </c>
      <c r="CI3195">
        <v>0</v>
      </c>
    </row>
    <row r="3196" spans="77:87" x14ac:dyDescent="0.25">
      <c r="BY3196" t="s">
        <v>10747</v>
      </c>
      <c r="BZ3196" t="s">
        <v>10748</v>
      </c>
      <c r="CA3196" t="s">
        <v>10749</v>
      </c>
      <c r="CB3196">
        <v>0</v>
      </c>
      <c r="CC3196">
        <v>2.1603704666648799E-8</v>
      </c>
      <c r="CD3196">
        <v>3075</v>
      </c>
      <c r="CE3196">
        <v>-32.093954358810898</v>
      </c>
      <c r="CF3196">
        <v>1.8848929869785754E-8</v>
      </c>
      <c r="CG3196">
        <v>19.7670976369524</v>
      </c>
      <c r="CH3196">
        <v>17.246515948874059</v>
      </c>
      <c r="CI3196">
        <v>0</v>
      </c>
    </row>
    <row r="3197" spans="77:87" x14ac:dyDescent="0.25">
      <c r="BY3197" t="s">
        <v>10750</v>
      </c>
      <c r="BZ3197" t="s">
        <v>10751</v>
      </c>
      <c r="CA3197" t="s">
        <v>10752</v>
      </c>
      <c r="CB3197">
        <v>0</v>
      </c>
      <c r="CC3197">
        <v>3.2248920690217901E-6</v>
      </c>
      <c r="CD3197">
        <v>3076</v>
      </c>
      <c r="CE3197">
        <v>409.456420665667</v>
      </c>
      <c r="CF3197">
        <v>2.813673181732547E-6</v>
      </c>
      <c r="CG3197">
        <v>8.10390877287364E-2</v>
      </c>
      <c r="CH3197">
        <v>7.0705469496094339E-2</v>
      </c>
      <c r="CI3197">
        <v>0</v>
      </c>
    </row>
    <row r="3198" spans="77:87" x14ac:dyDescent="0.25">
      <c r="BY3198" t="s">
        <v>9355</v>
      </c>
      <c r="BZ3198" t="s">
        <v>9356</v>
      </c>
      <c r="CA3198" t="s">
        <v>9357</v>
      </c>
      <c r="CB3198">
        <v>0</v>
      </c>
      <c r="CC3198">
        <v>3.1964110775941799E-3</v>
      </c>
      <c r="CD3198">
        <v>3077</v>
      </c>
      <c r="CE3198">
        <v>-0.44777720099778801</v>
      </c>
      <c r="CF3198">
        <v>2.7888239154458369E-3</v>
      </c>
      <c r="CG3198">
        <v>846.171520721658</v>
      </c>
      <c r="CH3198">
        <v>738.27280542835683</v>
      </c>
      <c r="CI3198">
        <v>0</v>
      </c>
    </row>
    <row r="3199" spans="77:87" x14ac:dyDescent="0.25">
      <c r="BY3199" t="s">
        <v>8802</v>
      </c>
      <c r="BZ3199" t="s">
        <v>8803</v>
      </c>
      <c r="CA3199" t="s">
        <v>8804</v>
      </c>
      <c r="CB3199">
        <v>0</v>
      </c>
      <c r="CC3199">
        <v>1.34460340836889E-4</v>
      </c>
      <c r="CD3199">
        <v>3078</v>
      </c>
      <c r="CE3199">
        <v>0</v>
      </c>
      <c r="CF3199">
        <v>1.17314764935414E-4</v>
      </c>
      <c r="CG3199">
        <v>0</v>
      </c>
      <c r="CH3199">
        <v>0</v>
      </c>
      <c r="CI3199">
        <v>0</v>
      </c>
    </row>
    <row r="3200" spans="77:87" x14ac:dyDescent="0.25">
      <c r="BY3200" t="s">
        <v>10753</v>
      </c>
      <c r="BZ3200" t="s">
        <v>10754</v>
      </c>
      <c r="CA3200" t="s">
        <v>10755</v>
      </c>
      <c r="CB3200">
        <v>0</v>
      </c>
      <c r="CC3200">
        <v>1.3702446625476301E-4</v>
      </c>
      <c r="CD3200">
        <v>3079</v>
      </c>
      <c r="CE3200">
        <v>-0.56113068708901204</v>
      </c>
      <c r="CF3200">
        <v>1.1955192846475322E-4</v>
      </c>
      <c r="CG3200">
        <v>0</v>
      </c>
      <c r="CH3200">
        <v>0</v>
      </c>
      <c r="CI3200">
        <v>0</v>
      </c>
    </row>
    <row r="3201" spans="77:87" x14ac:dyDescent="0.25">
      <c r="BY3201" t="s">
        <v>6925</v>
      </c>
      <c r="BZ3201" t="s">
        <v>6926</v>
      </c>
      <c r="CA3201" t="s">
        <v>6927</v>
      </c>
      <c r="CB3201">
        <v>0</v>
      </c>
      <c r="CC3201">
        <v>2.7418354495145399E-2</v>
      </c>
      <c r="CD3201">
        <v>3080</v>
      </c>
      <c r="CE3201">
        <v>3.50513486057875</v>
      </c>
      <c r="CF3201">
        <v>2.392213044005144E-2</v>
      </c>
      <c r="CG3201">
        <v>708304.83154991001</v>
      </c>
      <c r="CH3201">
        <v>617986.04925965506</v>
      </c>
      <c r="CI3201">
        <v>0</v>
      </c>
    </row>
    <row r="3202" spans="77:87" x14ac:dyDescent="0.25">
      <c r="BY3202" t="s">
        <v>4689</v>
      </c>
      <c r="BZ3202" t="s">
        <v>10756</v>
      </c>
      <c r="CA3202" t="s">
        <v>10757</v>
      </c>
      <c r="CB3202">
        <v>0</v>
      </c>
      <c r="CC3202">
        <v>1.27848947934551E-3</v>
      </c>
      <c r="CD3202">
        <v>3081</v>
      </c>
      <c r="CE3202">
        <v>-25.935201535219299</v>
      </c>
      <c r="CF3202">
        <v>1.1154641718762472E-3</v>
      </c>
      <c r="CG3202">
        <v>2642.0309871967602</v>
      </c>
      <c r="CH3202">
        <v>2305.1350478953536</v>
      </c>
      <c r="CI3202">
        <v>0</v>
      </c>
    </row>
    <row r="3203" spans="77:87" x14ac:dyDescent="0.25">
      <c r="BY3203" t="s">
        <v>10758</v>
      </c>
      <c r="BZ3203" t="s">
        <v>10759</v>
      </c>
      <c r="CA3203" t="s">
        <v>10760</v>
      </c>
      <c r="CB3203">
        <v>0</v>
      </c>
      <c r="CC3203">
        <v>3.7920549891972602E-6</v>
      </c>
      <c r="CD3203">
        <v>3082</v>
      </c>
      <c r="CE3203">
        <v>-2.9620611014501002</v>
      </c>
      <c r="CF3203">
        <v>3.3085148893047623E-6</v>
      </c>
      <c r="CG3203">
        <v>330.478586681948</v>
      </c>
      <c r="CH3203">
        <v>288.33794017978624</v>
      </c>
      <c r="CI3203">
        <v>0</v>
      </c>
    </row>
    <row r="3204" spans="77:87" x14ac:dyDescent="0.25">
      <c r="BY3204" t="s">
        <v>4382</v>
      </c>
      <c r="BZ3204" t="s">
        <v>4383</v>
      </c>
      <c r="CA3204" t="s">
        <v>4384</v>
      </c>
      <c r="CB3204">
        <v>0</v>
      </c>
      <c r="CC3204">
        <v>6.8126449786385804E-3</v>
      </c>
      <c r="CD3204">
        <v>3083</v>
      </c>
      <c r="CE3204">
        <v>-0.21808532639384301</v>
      </c>
      <c r="CF3204">
        <v>5.9439373668324635E-3</v>
      </c>
      <c r="CG3204">
        <v>1169769.0690037799</v>
      </c>
      <c r="CH3204">
        <v>1020607.1359388324</v>
      </c>
      <c r="CI3204">
        <v>0</v>
      </c>
    </row>
    <row r="3205" spans="77:87" x14ac:dyDescent="0.25">
      <c r="BY3205" t="s">
        <v>9040</v>
      </c>
      <c r="BZ3205" t="s">
        <v>9041</v>
      </c>
      <c r="CA3205" t="s">
        <v>9042</v>
      </c>
      <c r="CB3205">
        <v>0</v>
      </c>
      <c r="CC3205">
        <v>8.00840600880635E-4</v>
      </c>
      <c r="CD3205">
        <v>3084</v>
      </c>
      <c r="CE3205">
        <v>-3.1042238510655502</v>
      </c>
      <c r="CF3205">
        <v>6.9872221249994205E-4</v>
      </c>
      <c r="CG3205">
        <v>2907.2559210515401</v>
      </c>
      <c r="CH3205">
        <v>2536.5400895345751</v>
      </c>
      <c r="CI3205">
        <v>0</v>
      </c>
    </row>
    <row r="3206" spans="77:87" x14ac:dyDescent="0.25">
      <c r="BY3206" t="s">
        <v>5394</v>
      </c>
      <c r="BZ3206" t="s">
        <v>10761</v>
      </c>
      <c r="CA3206" t="s">
        <v>10762</v>
      </c>
      <c r="CB3206">
        <v>0</v>
      </c>
      <c r="CC3206">
        <v>7.8054213655920999E-3</v>
      </c>
      <c r="CD3206">
        <v>3085</v>
      </c>
      <c r="CE3206">
        <v>-6.9597012376898402</v>
      </c>
      <c r="CF3206">
        <v>6.8101208655799925E-3</v>
      </c>
      <c r="CG3206">
        <v>142877.538809463</v>
      </c>
      <c r="CH3206">
        <v>124658.65232571319</v>
      </c>
      <c r="CI3206">
        <v>0</v>
      </c>
    </row>
    <row r="3207" spans="77:87" x14ac:dyDescent="0.25">
      <c r="BY3207" t="s">
        <v>7688</v>
      </c>
      <c r="BZ3207" t="s">
        <v>10763</v>
      </c>
      <c r="CA3207" t="s">
        <v>10764</v>
      </c>
      <c r="CB3207">
        <v>0</v>
      </c>
      <c r="CC3207">
        <v>4.9946111717570903E-5</v>
      </c>
      <c r="CD3207">
        <v>3086</v>
      </c>
      <c r="CE3207">
        <v>13.347011030733601</v>
      </c>
      <c r="CF3207">
        <v>4.3577283228016588E-5</v>
      </c>
      <c r="CG3207">
        <v>963.81159591919698</v>
      </c>
      <c r="CH3207">
        <v>840.91212407715693</v>
      </c>
      <c r="CI3207">
        <v>0</v>
      </c>
    </row>
    <row r="3208" spans="77:87" x14ac:dyDescent="0.25">
      <c r="BY3208" t="s">
        <v>3963</v>
      </c>
      <c r="BZ3208" t="s">
        <v>10765</v>
      </c>
      <c r="CA3208" t="s">
        <v>10766</v>
      </c>
      <c r="CB3208">
        <v>0</v>
      </c>
      <c r="CC3208">
        <v>7.0750416282393795E-5</v>
      </c>
      <c r="CD3208">
        <v>3087</v>
      </c>
      <c r="CE3208">
        <v>34.508361619789298</v>
      </c>
      <c r="CF3208">
        <v>6.1728747700560662E-5</v>
      </c>
      <c r="CG3208">
        <v>5079.5532768541498</v>
      </c>
      <c r="CH3208">
        <v>4431.8391203093715</v>
      </c>
      <c r="CI3208">
        <v>0</v>
      </c>
    </row>
    <row r="3209" spans="77:87" x14ac:dyDescent="0.25">
      <c r="BY3209" t="s">
        <v>9017</v>
      </c>
      <c r="BZ3209" t="s">
        <v>9018</v>
      </c>
      <c r="CA3209" t="s">
        <v>9019</v>
      </c>
      <c r="CB3209">
        <v>0</v>
      </c>
      <c r="CC3209">
        <v>3.1907809437701197E-2</v>
      </c>
      <c r="CD3209">
        <v>3088</v>
      </c>
      <c r="CE3209">
        <v>6.1985509522213801E-2</v>
      </c>
      <c r="CF3209">
        <v>2.7839117025062182E-2</v>
      </c>
      <c r="CG3209">
        <v>0</v>
      </c>
      <c r="CH3209">
        <v>0</v>
      </c>
      <c r="CI3209">
        <v>0</v>
      </c>
    </row>
    <row r="3210" spans="77:87" x14ac:dyDescent="0.25">
      <c r="BY3210" t="s">
        <v>9385</v>
      </c>
      <c r="BZ3210" t="s">
        <v>1847</v>
      </c>
      <c r="CA3210" t="s">
        <v>9386</v>
      </c>
      <c r="CB3210">
        <v>0</v>
      </c>
      <c r="CC3210">
        <v>8.5981710179952403E-7</v>
      </c>
      <c r="CD3210">
        <v>3089</v>
      </c>
      <c r="CE3210">
        <v>-5.5844651186818202E-2</v>
      </c>
      <c r="CF3210">
        <v>7.5017838388065991E-7</v>
      </c>
      <c r="CG3210">
        <v>20.251509516466999</v>
      </c>
      <c r="CH3210">
        <v>17.669158531984234</v>
      </c>
      <c r="CI3210">
        <v>0</v>
      </c>
    </row>
    <row r="3211" spans="77:87" x14ac:dyDescent="0.25">
      <c r="BY3211" t="s">
        <v>10767</v>
      </c>
      <c r="BZ3211" t="s">
        <v>10768</v>
      </c>
      <c r="CA3211" t="s">
        <v>10769</v>
      </c>
      <c r="CB3211">
        <v>0</v>
      </c>
      <c r="CC3211">
        <v>0.14003909300794701</v>
      </c>
      <c r="CD3211">
        <v>3090</v>
      </c>
      <c r="CE3211">
        <v>12.317405930905201</v>
      </c>
      <c r="CF3211">
        <v>0.12218214810213171</v>
      </c>
      <c r="CG3211">
        <v>68974.102013606403</v>
      </c>
      <c r="CH3211">
        <v>60178.938369443429</v>
      </c>
      <c r="CI3211">
        <v>0</v>
      </c>
    </row>
    <row r="3212" spans="77:87" x14ac:dyDescent="0.25">
      <c r="BY3212" t="s">
        <v>5255</v>
      </c>
      <c r="BZ3212" t="s">
        <v>10770</v>
      </c>
      <c r="CA3212" t="s">
        <v>10771</v>
      </c>
      <c r="CB3212">
        <v>0</v>
      </c>
      <c r="CC3212">
        <v>3.7793032376287099E-5</v>
      </c>
      <c r="CD3212">
        <v>3091</v>
      </c>
      <c r="CE3212">
        <v>1.3449189156639001</v>
      </c>
      <c r="CF3212">
        <v>3.2973891645857244E-5</v>
      </c>
      <c r="CG3212">
        <v>0</v>
      </c>
      <c r="CH3212">
        <v>0</v>
      </c>
      <c r="CI3212">
        <v>0</v>
      </c>
    </row>
    <row r="3213" spans="77:87" x14ac:dyDescent="0.25">
      <c r="BY3213" t="s">
        <v>4976</v>
      </c>
      <c r="BZ3213" t="s">
        <v>10772</v>
      </c>
      <c r="CA3213" t="s">
        <v>10773</v>
      </c>
      <c r="CB3213">
        <v>0</v>
      </c>
      <c r="CC3213">
        <v>3.4108756476464398E-3</v>
      </c>
      <c r="CD3213">
        <v>3092</v>
      </c>
      <c r="CE3213">
        <v>0.243284605542199</v>
      </c>
      <c r="CF3213">
        <v>2.9759412503124532E-3</v>
      </c>
      <c r="CG3213">
        <v>949450.99764273094</v>
      </c>
      <c r="CH3213">
        <v>828382.70312931621</v>
      </c>
      <c r="CI3213">
        <v>0</v>
      </c>
    </row>
    <row r="3214" spans="77:87" x14ac:dyDescent="0.25">
      <c r="BY3214" t="s">
        <v>8481</v>
      </c>
      <c r="BZ3214" t="s">
        <v>8482</v>
      </c>
      <c r="CA3214" t="s">
        <v>8483</v>
      </c>
      <c r="CB3214">
        <v>0</v>
      </c>
      <c r="CC3214">
        <v>1.01128128744762E-5</v>
      </c>
      <c r="CD3214">
        <v>3093</v>
      </c>
      <c r="CE3214">
        <v>0</v>
      </c>
      <c r="CF3214">
        <v>8.8232876536002464E-6</v>
      </c>
      <c r="CG3214">
        <v>0</v>
      </c>
      <c r="CH3214">
        <v>0</v>
      </c>
      <c r="CI3214">
        <v>0</v>
      </c>
    </row>
    <row r="3215" spans="77:87" x14ac:dyDescent="0.25">
      <c r="BY3215" t="s">
        <v>10774</v>
      </c>
      <c r="BZ3215" t="s">
        <v>10775</v>
      </c>
      <c r="CA3215" t="s">
        <v>10776</v>
      </c>
      <c r="CB3215">
        <v>0</v>
      </c>
      <c r="CC3215">
        <v>2.18826566345545E-6</v>
      </c>
      <c r="CD3215">
        <v>3094</v>
      </c>
      <c r="CE3215">
        <v>-7.7507871302586402</v>
      </c>
      <c r="CF3215">
        <v>1.9092311556455927E-6</v>
      </c>
      <c r="CG3215">
        <v>20.287841594695401</v>
      </c>
      <c r="CH3215">
        <v>17.700857761589422</v>
      </c>
      <c r="CI3215">
        <v>0</v>
      </c>
    </row>
    <row r="3216" spans="77:87" x14ac:dyDescent="0.25">
      <c r="BY3216" t="s">
        <v>6873</v>
      </c>
      <c r="BZ3216" t="s">
        <v>9204</v>
      </c>
      <c r="CA3216" t="s">
        <v>9205</v>
      </c>
      <c r="CB3216">
        <v>0</v>
      </c>
      <c r="CC3216">
        <v>1.1037974527290601E-4</v>
      </c>
      <c r="CD3216">
        <v>3095</v>
      </c>
      <c r="CE3216">
        <v>-0.74967205617898003</v>
      </c>
      <c r="CF3216">
        <v>9.6304782434176713E-5</v>
      </c>
      <c r="CG3216">
        <v>0</v>
      </c>
      <c r="CH3216">
        <v>0</v>
      </c>
      <c r="CI3216">
        <v>0</v>
      </c>
    </row>
    <row r="3217" spans="77:87" x14ac:dyDescent="0.25">
      <c r="BY3217" t="s">
        <v>10427</v>
      </c>
      <c r="BZ3217" t="s">
        <v>10777</v>
      </c>
      <c r="CA3217" t="s">
        <v>10778</v>
      </c>
      <c r="CB3217">
        <v>0</v>
      </c>
      <c r="CC3217">
        <v>0.33270002265496701</v>
      </c>
      <c r="CD3217">
        <v>3096</v>
      </c>
      <c r="CE3217">
        <v>-22.0899356909338</v>
      </c>
      <c r="CF3217">
        <v>0.29027611196614167</v>
      </c>
      <c r="CG3217">
        <v>291520.19173202402</v>
      </c>
      <c r="CH3217">
        <v>254347.28600350683</v>
      </c>
      <c r="CI3217">
        <v>0</v>
      </c>
    </row>
    <row r="3218" spans="77:87" x14ac:dyDescent="0.25">
      <c r="BY3218" t="s">
        <v>10779</v>
      </c>
      <c r="BZ3218" t="s">
        <v>10780</v>
      </c>
      <c r="CA3218" t="s">
        <v>10781</v>
      </c>
      <c r="CB3218">
        <v>0</v>
      </c>
      <c r="CC3218">
        <v>2.13739226534139E-4</v>
      </c>
      <c r="CD3218">
        <v>3097</v>
      </c>
      <c r="CE3218">
        <v>-0.97249183373159998</v>
      </c>
      <c r="CF3218">
        <v>1.8648448280186489E-4</v>
      </c>
      <c r="CG3218">
        <v>0</v>
      </c>
      <c r="CH3218">
        <v>0</v>
      </c>
      <c r="CI3218">
        <v>0</v>
      </c>
    </row>
    <row r="3219" spans="77:87" x14ac:dyDescent="0.25">
      <c r="BY3219" t="s">
        <v>10782</v>
      </c>
      <c r="BZ3219" t="s">
        <v>10783</v>
      </c>
      <c r="CA3219" t="s">
        <v>10784</v>
      </c>
      <c r="CB3219">
        <v>0</v>
      </c>
      <c r="CC3219">
        <v>4.0666646372919201E-4</v>
      </c>
      <c r="CD3219">
        <v>3098</v>
      </c>
      <c r="CE3219">
        <v>0</v>
      </c>
      <c r="CF3219">
        <v>3.5481079627322802E-4</v>
      </c>
      <c r="CG3219">
        <v>0</v>
      </c>
      <c r="CH3219">
        <v>0</v>
      </c>
      <c r="CI3219">
        <v>0</v>
      </c>
    </row>
    <row r="3220" spans="77:87" x14ac:dyDescent="0.25">
      <c r="BY3220" t="s">
        <v>7256</v>
      </c>
      <c r="BZ3220" t="s">
        <v>7257</v>
      </c>
      <c r="CA3220" t="s">
        <v>7258</v>
      </c>
      <c r="CB3220">
        <v>0</v>
      </c>
      <c r="CC3220">
        <v>9.4080647953791903E-3</v>
      </c>
      <c r="CD3220">
        <v>3099</v>
      </c>
      <c r="CE3220">
        <v>-23.2594784633669</v>
      </c>
      <c r="CF3220">
        <v>8.2084048210612128E-3</v>
      </c>
      <c r="CG3220">
        <v>0</v>
      </c>
      <c r="CH3220">
        <v>0</v>
      </c>
      <c r="CI3220">
        <v>0</v>
      </c>
    </row>
    <row r="3221" spans="77:87" x14ac:dyDescent="0.25">
      <c r="BY3221" t="s">
        <v>10785</v>
      </c>
      <c r="BZ3221" t="s">
        <v>9242</v>
      </c>
      <c r="CA3221" t="s">
        <v>9243</v>
      </c>
      <c r="CB3221">
        <v>0</v>
      </c>
      <c r="CC3221">
        <v>5.6550615E-7</v>
      </c>
      <c r="CD3221">
        <v>3100</v>
      </c>
      <c r="CE3221">
        <v>0</v>
      </c>
      <c r="CF3221">
        <v>4.9339619878890021E-7</v>
      </c>
      <c r="CG3221">
        <v>0</v>
      </c>
      <c r="CH3221">
        <v>0</v>
      </c>
      <c r="CI3221">
        <v>0</v>
      </c>
    </row>
    <row r="3222" spans="77:87" x14ac:dyDescent="0.25">
      <c r="BY3222" t="s">
        <v>10786</v>
      </c>
      <c r="BZ3222" t="s">
        <v>10787</v>
      </c>
      <c r="CA3222" t="s">
        <v>10788</v>
      </c>
      <c r="CB3222">
        <v>0</v>
      </c>
      <c r="CC3222">
        <v>5.1247423128232599E-5</v>
      </c>
      <c r="CD3222">
        <v>3101</v>
      </c>
      <c r="CE3222">
        <v>32.741297550945198</v>
      </c>
      <c r="CF3222">
        <v>4.4712659215459172E-5</v>
      </c>
      <c r="CG3222">
        <v>520.57716013295396</v>
      </c>
      <c r="CH3222">
        <v>454.19628413576072</v>
      </c>
      <c r="CI3222">
        <v>0</v>
      </c>
    </row>
    <row r="3223" spans="77:87" x14ac:dyDescent="0.25">
      <c r="BY3223" t="s">
        <v>10789</v>
      </c>
      <c r="BZ3223" t="s">
        <v>10790</v>
      </c>
      <c r="CA3223" t="s">
        <v>10791</v>
      </c>
      <c r="CB3223">
        <v>0</v>
      </c>
      <c r="CC3223">
        <v>9.7689251586063897E-3</v>
      </c>
      <c r="CD3223">
        <v>3102</v>
      </c>
      <c r="CE3223">
        <v>-17.698508426728502</v>
      </c>
      <c r="CF3223">
        <v>8.5232504359318579E-3</v>
      </c>
      <c r="CG3223">
        <v>933.154534855767</v>
      </c>
      <c r="CH3223">
        <v>814.16426749816912</v>
      </c>
      <c r="CI3223">
        <v>0</v>
      </c>
    </row>
    <row r="3224" spans="77:87" x14ac:dyDescent="0.25">
      <c r="BY3224" t="s">
        <v>10792</v>
      </c>
      <c r="BZ3224" t="s">
        <v>10793</v>
      </c>
      <c r="CA3224" t="s">
        <v>10794</v>
      </c>
      <c r="CB3224">
        <v>0</v>
      </c>
      <c r="CC3224">
        <v>3.41246755219844E-5</v>
      </c>
      <c r="CD3224">
        <v>3103</v>
      </c>
      <c r="CE3224">
        <v>-0.88487957679103701</v>
      </c>
      <c r="CF3224">
        <v>2.9773301647474097E-5</v>
      </c>
      <c r="CG3224">
        <v>0</v>
      </c>
      <c r="CH3224">
        <v>0</v>
      </c>
      <c r="CI3224">
        <v>0</v>
      </c>
    </row>
    <row r="3225" spans="77:87" x14ac:dyDescent="0.25">
      <c r="BY3225" t="s">
        <v>10795</v>
      </c>
      <c r="BZ3225" t="s">
        <v>10796</v>
      </c>
      <c r="CA3225" t="s">
        <v>10796</v>
      </c>
      <c r="CB3225">
        <v>0</v>
      </c>
      <c r="CC3225">
        <v>2.0338504091658399E-3</v>
      </c>
      <c r="CD3225">
        <v>3104</v>
      </c>
      <c r="CE3225">
        <v>0.19032098779161499</v>
      </c>
      <c r="CF3225">
        <v>1.7745060080914679E-3</v>
      </c>
      <c r="CG3225">
        <v>343.54792708257901</v>
      </c>
      <c r="CH3225">
        <v>299.74075670857115</v>
      </c>
      <c r="CI3225">
        <v>0</v>
      </c>
    </row>
    <row r="3226" spans="77:87" x14ac:dyDescent="0.25">
      <c r="BY3226" t="s">
        <v>8005</v>
      </c>
      <c r="BZ3226" t="s">
        <v>395</v>
      </c>
      <c r="CA3226" t="s">
        <v>396</v>
      </c>
      <c r="CB3226">
        <v>0</v>
      </c>
      <c r="CC3226">
        <v>1.2216564993805801E-2</v>
      </c>
      <c r="CD3226">
        <v>3105</v>
      </c>
      <c r="CE3226">
        <v>-2.4066230808853599</v>
      </c>
      <c r="CF3226">
        <v>1.0658781925185653E-2</v>
      </c>
      <c r="CG3226">
        <v>15565.6155341989</v>
      </c>
      <c r="CH3226">
        <v>13580.781634971068</v>
      </c>
      <c r="CI3226">
        <v>0</v>
      </c>
    </row>
    <row r="3227" spans="77:87" x14ac:dyDescent="0.25">
      <c r="BY3227" t="s">
        <v>5890</v>
      </c>
      <c r="BZ3227" t="s">
        <v>8927</v>
      </c>
      <c r="CA3227" t="s">
        <v>8928</v>
      </c>
      <c r="CB3227">
        <v>0</v>
      </c>
      <c r="CC3227">
        <v>3.6291514932618599E-3</v>
      </c>
      <c r="CD3227">
        <v>3106</v>
      </c>
      <c r="CE3227">
        <v>0</v>
      </c>
      <c r="CF3227">
        <v>3.1663838697500685E-3</v>
      </c>
      <c r="CG3227">
        <v>0</v>
      </c>
      <c r="CH3227">
        <v>0</v>
      </c>
      <c r="CI3227">
        <v>0</v>
      </c>
    </row>
    <row r="3228" spans="77:87" x14ac:dyDescent="0.25">
      <c r="BY3228" t="s">
        <v>6343</v>
      </c>
      <c r="BZ3228" t="s">
        <v>10797</v>
      </c>
      <c r="CA3228" t="s">
        <v>10798</v>
      </c>
      <c r="CB3228">
        <v>0</v>
      </c>
      <c r="CC3228">
        <v>0.47351324294467001</v>
      </c>
      <c r="CD3228">
        <v>3107</v>
      </c>
      <c r="CE3228">
        <v>1.65449311578617</v>
      </c>
      <c r="CF3228">
        <v>0.41313367528382355</v>
      </c>
      <c r="CG3228">
        <v>70883.985442331294</v>
      </c>
      <c r="CH3228">
        <v>61845.284922637889</v>
      </c>
      <c r="CI3228">
        <v>0</v>
      </c>
    </row>
    <row r="3229" spans="77:87" x14ac:dyDescent="0.25">
      <c r="BY3229" t="s">
        <v>10799</v>
      </c>
      <c r="BZ3229" t="s">
        <v>10800</v>
      </c>
      <c r="CA3229" t="s">
        <v>10801</v>
      </c>
      <c r="CB3229">
        <v>0</v>
      </c>
      <c r="CC3229">
        <v>5.3180356503610198E-3</v>
      </c>
      <c r="CD3229">
        <v>3108</v>
      </c>
      <c r="CE3229">
        <v>-55.616347502101299</v>
      </c>
      <c r="CF3229">
        <v>4.6399116524408869E-3</v>
      </c>
      <c r="CG3229">
        <v>24.950698985430702</v>
      </c>
      <c r="CH3229">
        <v>21.769135555002503</v>
      </c>
      <c r="CI3229">
        <v>0</v>
      </c>
    </row>
    <row r="3230" spans="77:87" x14ac:dyDescent="0.25">
      <c r="BY3230" t="s">
        <v>5541</v>
      </c>
      <c r="BZ3230" t="s">
        <v>3447</v>
      </c>
      <c r="CA3230" t="s">
        <v>3448</v>
      </c>
      <c r="CB3230">
        <v>0</v>
      </c>
      <c r="CC3230">
        <v>3.1558982595385702E-3</v>
      </c>
      <c r="CD3230">
        <v>3109</v>
      </c>
      <c r="CE3230">
        <v>-3.1859537533701601</v>
      </c>
      <c r="CF3230">
        <v>2.7534770488717702E-3</v>
      </c>
      <c r="CG3230">
        <v>1701196.1855758401</v>
      </c>
      <c r="CH3230">
        <v>1484269.855168323</v>
      </c>
      <c r="CI3230">
        <v>0</v>
      </c>
    </row>
    <row r="3231" spans="77:87" x14ac:dyDescent="0.25">
      <c r="BY3231" t="s">
        <v>6968</v>
      </c>
      <c r="BZ3231" t="s">
        <v>6969</v>
      </c>
      <c r="CA3231" t="s">
        <v>6970</v>
      </c>
      <c r="CB3231">
        <v>0</v>
      </c>
      <c r="CC3231">
        <v>1.0375988137434599E-2</v>
      </c>
      <c r="CD3231">
        <v>3110</v>
      </c>
      <c r="CE3231">
        <v>5.9258691495498601</v>
      </c>
      <c r="CF3231">
        <v>9.0529043860777675E-3</v>
      </c>
      <c r="CG3231">
        <v>118968.05919884901</v>
      </c>
      <c r="CH3231">
        <v>103797.96609816702</v>
      </c>
      <c r="CI3231">
        <v>0</v>
      </c>
    </row>
    <row r="3232" spans="77:87" x14ac:dyDescent="0.25">
      <c r="BY3232" t="s">
        <v>6101</v>
      </c>
      <c r="BZ3232" t="s">
        <v>7570</v>
      </c>
      <c r="CA3232" t="s">
        <v>7571</v>
      </c>
      <c r="CB3232">
        <v>0</v>
      </c>
      <c r="CC3232">
        <v>9.4597596143047098E-4</v>
      </c>
      <c r="CD3232">
        <v>3111</v>
      </c>
      <c r="CE3232">
        <v>0.47332102972768297</v>
      </c>
      <c r="CF3232">
        <v>8.2535078268462629E-4</v>
      </c>
      <c r="CG3232">
        <v>16.0281444914411</v>
      </c>
      <c r="CH3232">
        <v>13.984331674759487</v>
      </c>
      <c r="CI3232">
        <v>0</v>
      </c>
    </row>
    <row r="3233" spans="77:87" x14ac:dyDescent="0.25">
      <c r="BY3233" t="s">
        <v>4275</v>
      </c>
      <c r="BZ3233" t="s">
        <v>8501</v>
      </c>
      <c r="CA3233" t="s">
        <v>8502</v>
      </c>
      <c r="CB3233">
        <v>0</v>
      </c>
      <c r="CC3233">
        <v>33.0214559801598</v>
      </c>
      <c r="CD3233">
        <v>3112</v>
      </c>
      <c r="CE3233">
        <v>768.95266205669304</v>
      </c>
      <c r="CF3233">
        <v>28.810758042305718</v>
      </c>
      <c r="CG3233">
        <v>340.179972603848</v>
      </c>
      <c r="CH3233">
        <v>296.80226357724109</v>
      </c>
      <c r="CI3233">
        <v>0</v>
      </c>
    </row>
    <row r="3234" spans="77:87" x14ac:dyDescent="0.25">
      <c r="BY3234" t="s">
        <v>4131</v>
      </c>
      <c r="BZ3234" t="s">
        <v>2963</v>
      </c>
      <c r="CA3234" t="s">
        <v>4132</v>
      </c>
      <c r="CB3234">
        <v>0</v>
      </c>
      <c r="CC3234">
        <v>0.100467390619944</v>
      </c>
      <c r="CD3234">
        <v>3113</v>
      </c>
      <c r="CE3234">
        <v>-2.7105473833972602</v>
      </c>
      <c r="CF3234">
        <v>8.7656391772432507E-2</v>
      </c>
      <c r="CG3234">
        <v>43656.490665762503</v>
      </c>
      <c r="CH3234">
        <v>38089.67691500848</v>
      </c>
      <c r="CI3234">
        <v>0</v>
      </c>
    </row>
    <row r="3235" spans="77:87" x14ac:dyDescent="0.25">
      <c r="BY3235" t="s">
        <v>9154</v>
      </c>
      <c r="BZ3235" t="s">
        <v>9155</v>
      </c>
      <c r="CA3235" t="s">
        <v>9156</v>
      </c>
      <c r="CB3235">
        <v>0</v>
      </c>
      <c r="CC3235">
        <v>3.23265368540107E-7</v>
      </c>
      <c r="CD3235">
        <v>3114</v>
      </c>
      <c r="CE3235">
        <v>2.8134756281461</v>
      </c>
      <c r="CF3235">
        <v>2.8204450833608393E-7</v>
      </c>
      <c r="CG3235">
        <v>3.2326536854010698E-2</v>
      </c>
      <c r="CH3235">
        <v>2.8204450833608393E-2</v>
      </c>
      <c r="CI3235">
        <v>0</v>
      </c>
    </row>
    <row r="3236" spans="77:87" x14ac:dyDescent="0.25">
      <c r="BY3236" t="s">
        <v>10802</v>
      </c>
      <c r="BZ3236" t="s">
        <v>10803</v>
      </c>
      <c r="CA3236" t="s">
        <v>10804</v>
      </c>
      <c r="CB3236">
        <v>0</v>
      </c>
      <c r="CC3236">
        <v>4.6244938958916E-3</v>
      </c>
      <c r="CD3236">
        <v>3115</v>
      </c>
      <c r="CE3236">
        <v>-33.3357480242599</v>
      </c>
      <c r="CF3236">
        <v>4.0348061812508808E-3</v>
      </c>
      <c r="CG3236">
        <v>1163.20759144819</v>
      </c>
      <c r="CH3236">
        <v>1014.8823386322659</v>
      </c>
      <c r="CI3236">
        <v>0</v>
      </c>
    </row>
    <row r="3237" spans="77:87" x14ac:dyDescent="0.25">
      <c r="BY3237" t="s">
        <v>6998</v>
      </c>
      <c r="BZ3237" t="s">
        <v>3199</v>
      </c>
      <c r="CA3237" t="s">
        <v>3200</v>
      </c>
      <c r="CB3237">
        <v>0</v>
      </c>
      <c r="CC3237">
        <v>4.8109774870339697E-3</v>
      </c>
      <c r="CD3237">
        <v>3116</v>
      </c>
      <c r="CE3237">
        <v>0.59955922674859397</v>
      </c>
      <c r="CF3237">
        <v>4.1975105037523218E-3</v>
      </c>
      <c r="CG3237">
        <v>0</v>
      </c>
      <c r="CH3237">
        <v>0</v>
      </c>
      <c r="CI3237">
        <v>0</v>
      </c>
    </row>
    <row r="3238" spans="77:87" x14ac:dyDescent="0.25">
      <c r="BY3238" t="s">
        <v>7398</v>
      </c>
      <c r="BZ3238" t="s">
        <v>7399</v>
      </c>
      <c r="CA3238" t="s">
        <v>7400</v>
      </c>
      <c r="CB3238">
        <v>0</v>
      </c>
      <c r="CC3238">
        <v>0.48016222542932802</v>
      </c>
      <c r="CD3238">
        <v>3117</v>
      </c>
      <c r="CE3238">
        <v>-1.99260546675522</v>
      </c>
      <c r="CF3238">
        <v>0.41893481941593291</v>
      </c>
      <c r="CG3238">
        <v>449787.37385791203</v>
      </c>
      <c r="CH3238">
        <v>392433.18666779442</v>
      </c>
      <c r="CI3238">
        <v>0</v>
      </c>
    </row>
    <row r="3239" spans="77:87" x14ac:dyDescent="0.25">
      <c r="BY3239" t="s">
        <v>7304</v>
      </c>
      <c r="BZ3239" t="s">
        <v>7305</v>
      </c>
      <c r="CA3239" t="s">
        <v>3025</v>
      </c>
      <c r="CB3239">
        <v>0</v>
      </c>
      <c r="CC3239">
        <v>5.3894015932354099E-5</v>
      </c>
      <c r="CD3239">
        <v>3118</v>
      </c>
      <c r="CE3239">
        <v>-4.4140630613034304</v>
      </c>
      <c r="CF3239">
        <v>4.7021774384755921E-5</v>
      </c>
      <c r="CG3239">
        <v>0</v>
      </c>
      <c r="CH3239">
        <v>0</v>
      </c>
      <c r="CI3239">
        <v>0</v>
      </c>
    </row>
    <row r="3240" spans="77:87" x14ac:dyDescent="0.25">
      <c r="BY3240" t="s">
        <v>8006</v>
      </c>
      <c r="BZ3240" t="s">
        <v>1034</v>
      </c>
      <c r="CA3240" t="s">
        <v>1035</v>
      </c>
      <c r="CB3240">
        <v>0</v>
      </c>
      <c r="CC3240">
        <v>6.4382183361696901E-5</v>
      </c>
      <c r="CD3240">
        <v>3119</v>
      </c>
      <c r="CE3240">
        <v>0</v>
      </c>
      <c r="CF3240">
        <v>5.6172553632513508E-5</v>
      </c>
      <c r="CG3240">
        <v>0</v>
      </c>
      <c r="CH3240">
        <v>0</v>
      </c>
      <c r="CI3240">
        <v>0</v>
      </c>
    </row>
    <row r="3241" spans="77:87" x14ac:dyDescent="0.25">
      <c r="BY3241" t="s">
        <v>10805</v>
      </c>
      <c r="BZ3241" t="s">
        <v>10806</v>
      </c>
      <c r="CA3241" t="s">
        <v>10807</v>
      </c>
      <c r="CB3241">
        <v>0</v>
      </c>
      <c r="CC3241">
        <v>16.379088984685001</v>
      </c>
      <c r="CD3241">
        <v>3120</v>
      </c>
      <c r="CE3241">
        <v>0.15791160977318899</v>
      </c>
      <c r="CF3241">
        <v>14.290525831891886</v>
      </c>
      <c r="CG3241">
        <v>163.79088984685001</v>
      </c>
      <c r="CH3241">
        <v>142.90525831891884</v>
      </c>
      <c r="CI3241">
        <v>0</v>
      </c>
    </row>
    <row r="3242" spans="77:87" x14ac:dyDescent="0.25">
      <c r="BY3242" t="s">
        <v>683</v>
      </c>
      <c r="BZ3242" t="s">
        <v>2595</v>
      </c>
      <c r="CA3242" t="s">
        <v>2596</v>
      </c>
      <c r="CB3242">
        <v>0</v>
      </c>
      <c r="CC3242">
        <v>9.6853048007614101E-2</v>
      </c>
      <c r="CD3242">
        <v>3121</v>
      </c>
      <c r="CE3242">
        <v>-1.15735195600732</v>
      </c>
      <c r="CF3242">
        <v>8.450292844397124E-2</v>
      </c>
      <c r="CG3242">
        <v>0</v>
      </c>
      <c r="CH3242">
        <v>0</v>
      </c>
      <c r="CI3242">
        <v>0</v>
      </c>
    </row>
    <row r="3243" spans="77:87" x14ac:dyDescent="0.25">
      <c r="BY3243" t="s">
        <v>3500</v>
      </c>
      <c r="BZ3243" t="s">
        <v>3500</v>
      </c>
      <c r="CA3243" t="s">
        <v>7747</v>
      </c>
      <c r="CB3243">
        <v>0</v>
      </c>
      <c r="CC3243">
        <v>1.5792511615279701E-2</v>
      </c>
      <c r="CD3243">
        <v>3122</v>
      </c>
      <c r="CE3243">
        <v>-1.31689466732269</v>
      </c>
      <c r="CF3243">
        <v>1.3778745289168932E-2</v>
      </c>
      <c r="CG3243">
        <v>5054.3783658537004</v>
      </c>
      <c r="CH3243">
        <v>4409.8743629102337</v>
      </c>
      <c r="CI3243">
        <v>0</v>
      </c>
    </row>
    <row r="3244" spans="77:87" x14ac:dyDescent="0.25">
      <c r="BY3244" t="s">
        <v>7636</v>
      </c>
      <c r="BZ3244" t="s">
        <v>2351</v>
      </c>
      <c r="CA3244" t="s">
        <v>2352</v>
      </c>
      <c r="CB3244">
        <v>0</v>
      </c>
      <c r="CC3244">
        <v>2.15594936277739E-3</v>
      </c>
      <c r="CD3244">
        <v>3123</v>
      </c>
      <c r="CE3244">
        <v>0.55471712081119895</v>
      </c>
      <c r="CF3244">
        <v>1.8810356357321948E-3</v>
      </c>
      <c r="CG3244">
        <v>0</v>
      </c>
      <c r="CH3244">
        <v>0</v>
      </c>
      <c r="CI3244">
        <v>0</v>
      </c>
    </row>
    <row r="3245" spans="77:87" x14ac:dyDescent="0.25">
      <c r="BY3245" t="s">
        <v>6525</v>
      </c>
      <c r="BZ3245" t="s">
        <v>6526</v>
      </c>
      <c r="CA3245" t="s">
        <v>6527</v>
      </c>
      <c r="CB3245">
        <v>0</v>
      </c>
      <c r="CC3245">
        <v>3.4600805022623901E-5</v>
      </c>
      <c r="CD3245">
        <v>3124</v>
      </c>
      <c r="CE3245">
        <v>1.02957330705187</v>
      </c>
      <c r="CF3245">
        <v>3.0188717970969051E-5</v>
      </c>
      <c r="CG3245">
        <v>0</v>
      </c>
      <c r="CH3245">
        <v>0</v>
      </c>
      <c r="CI3245">
        <v>0</v>
      </c>
    </row>
    <row r="3246" spans="77:87" x14ac:dyDescent="0.25">
      <c r="BY3246" t="s">
        <v>10808</v>
      </c>
      <c r="BZ3246" t="s">
        <v>10809</v>
      </c>
      <c r="CA3246" t="s">
        <v>10810</v>
      </c>
      <c r="CB3246">
        <v>0</v>
      </c>
      <c r="CC3246">
        <v>3.45314370427081E-5</v>
      </c>
      <c r="CD3246">
        <v>3125</v>
      </c>
      <c r="CE3246">
        <v>0.69598597712272103</v>
      </c>
      <c r="CF3246">
        <v>3.0128195379644233E-5</v>
      </c>
      <c r="CG3246">
        <v>3.45314370427081</v>
      </c>
      <c r="CH3246">
        <v>3.0128195379644236</v>
      </c>
      <c r="CI3246">
        <v>0</v>
      </c>
    </row>
    <row r="3247" spans="77:87" x14ac:dyDescent="0.25">
      <c r="BY3247" t="s">
        <v>10811</v>
      </c>
      <c r="BZ3247" t="s">
        <v>10812</v>
      </c>
      <c r="CA3247" t="s">
        <v>10813</v>
      </c>
      <c r="CB3247">
        <v>0</v>
      </c>
      <c r="CC3247">
        <v>9.5618631957627204E-6</v>
      </c>
      <c r="CD3247">
        <v>3126</v>
      </c>
      <c r="CE3247">
        <v>-21.372701804062</v>
      </c>
      <c r="CF3247">
        <v>8.3425917722182378E-6</v>
      </c>
      <c r="CG3247">
        <v>98.596767212859106</v>
      </c>
      <c r="CH3247">
        <v>86.024299038478631</v>
      </c>
      <c r="CI3247">
        <v>0</v>
      </c>
    </row>
    <row r="3248" spans="77:87" x14ac:dyDescent="0.25">
      <c r="BY3248" t="s">
        <v>9151</v>
      </c>
      <c r="BZ3248" t="s">
        <v>9152</v>
      </c>
      <c r="CA3248" t="s">
        <v>9153</v>
      </c>
      <c r="CB3248">
        <v>0</v>
      </c>
      <c r="CC3248">
        <v>2.8036700567553498E-3</v>
      </c>
      <c r="CD3248">
        <v>3127</v>
      </c>
      <c r="CE3248">
        <v>-3.0528601434348501</v>
      </c>
      <c r="CF3248">
        <v>2.4461628731382492E-3</v>
      </c>
      <c r="CG3248">
        <v>2365.7491779265501</v>
      </c>
      <c r="CH3248">
        <v>2064.0830372524251</v>
      </c>
      <c r="CI3248">
        <v>0</v>
      </c>
    </row>
    <row r="3249" spans="77:87" x14ac:dyDescent="0.25">
      <c r="BY3249" t="s">
        <v>9055</v>
      </c>
      <c r="BZ3249" t="s">
        <v>9055</v>
      </c>
      <c r="CA3249" t="s">
        <v>10814</v>
      </c>
      <c r="CB3249">
        <v>0</v>
      </c>
      <c r="CC3249">
        <v>3.3431019952581903E-5</v>
      </c>
      <c r="CD3249">
        <v>3128</v>
      </c>
      <c r="CE3249">
        <v>0.380976729388187</v>
      </c>
      <c r="CF3249">
        <v>2.9168096874348389E-5</v>
      </c>
      <c r="CG3249">
        <v>2780.7058873312199</v>
      </c>
      <c r="CH3249">
        <v>2426.1269568140679</v>
      </c>
      <c r="CI3249">
        <v>0</v>
      </c>
    </row>
    <row r="3250" spans="77:87" x14ac:dyDescent="0.25">
      <c r="BY3250" t="s">
        <v>7506</v>
      </c>
      <c r="BZ3250" t="s">
        <v>7507</v>
      </c>
      <c r="CA3250" t="s">
        <v>7508</v>
      </c>
      <c r="CB3250">
        <v>0</v>
      </c>
      <c r="CC3250">
        <v>8.9056861636340601E-7</v>
      </c>
      <c r="CD3250">
        <v>3129</v>
      </c>
      <c r="CE3250">
        <v>-14.8901736352203</v>
      </c>
      <c r="CF3250">
        <v>7.7700864981644306E-7</v>
      </c>
      <c r="CG3250">
        <v>6.6857751680748603</v>
      </c>
      <c r="CH3250">
        <v>5.8332452332929652</v>
      </c>
      <c r="CI3250">
        <v>0</v>
      </c>
    </row>
    <row r="3251" spans="77:87" x14ac:dyDescent="0.25">
      <c r="BY3251" t="s">
        <v>4653</v>
      </c>
      <c r="BZ3251" t="s">
        <v>4654</v>
      </c>
      <c r="CA3251" t="s">
        <v>443</v>
      </c>
      <c r="CB3251">
        <v>0</v>
      </c>
      <c r="CC3251">
        <v>6.6391629238949095E-5</v>
      </c>
      <c r="CD3251">
        <v>3130</v>
      </c>
      <c r="CE3251">
        <v>0.27173131480470197</v>
      </c>
      <c r="CF3251">
        <v>5.7925767028173769E-5</v>
      </c>
      <c r="CG3251">
        <v>10385.053087606701</v>
      </c>
      <c r="CH3251">
        <v>9060.8134281936236</v>
      </c>
      <c r="CI3251">
        <v>0</v>
      </c>
    </row>
    <row r="3252" spans="77:87" x14ac:dyDescent="0.25">
      <c r="BY3252" t="s">
        <v>6754</v>
      </c>
      <c r="BZ3252" t="s">
        <v>2725</v>
      </c>
      <c r="CA3252" t="s">
        <v>7860</v>
      </c>
      <c r="CB3252">
        <v>0</v>
      </c>
      <c r="CC3252">
        <v>5.2138902810948797E-3</v>
      </c>
      <c r="CD3252">
        <v>3131</v>
      </c>
      <c r="CE3252">
        <v>78.869362892697893</v>
      </c>
      <c r="CF3252">
        <v>4.5490462757913491E-3</v>
      </c>
      <c r="CG3252">
        <v>9.8236203747572599</v>
      </c>
      <c r="CH3252">
        <v>8.5709712462904672</v>
      </c>
      <c r="CI3252">
        <v>0</v>
      </c>
    </row>
    <row r="3253" spans="77:87" x14ac:dyDescent="0.25">
      <c r="BY3253" t="s">
        <v>6881</v>
      </c>
      <c r="BZ3253" t="s">
        <v>6881</v>
      </c>
      <c r="CA3253" t="s">
        <v>6882</v>
      </c>
      <c r="CB3253">
        <v>0</v>
      </c>
      <c r="CC3253">
        <v>1.3903707416253E-5</v>
      </c>
      <c r="CD3253">
        <v>3132</v>
      </c>
      <c r="CE3253">
        <v>-19.293690236520099</v>
      </c>
      <c r="CF3253">
        <v>1.2130790068776921E-5</v>
      </c>
      <c r="CG3253">
        <v>14.1486490298051</v>
      </c>
      <c r="CH3253">
        <v>12.344498197418538</v>
      </c>
      <c r="CI3253">
        <v>0</v>
      </c>
    </row>
    <row r="3254" spans="77:87" x14ac:dyDescent="0.25">
      <c r="BY3254" t="s">
        <v>5167</v>
      </c>
      <c r="BZ3254" t="s">
        <v>5168</v>
      </c>
      <c r="CA3254" t="s">
        <v>1188</v>
      </c>
      <c r="CB3254">
        <v>0</v>
      </c>
      <c r="CC3254">
        <v>1.2701940582697101E-2</v>
      </c>
      <c r="CD3254">
        <v>3133</v>
      </c>
      <c r="CE3254">
        <v>-3.30381506759678E-3</v>
      </c>
      <c r="CF3254">
        <v>1.1082265331235068E-2</v>
      </c>
      <c r="CG3254">
        <v>0</v>
      </c>
      <c r="CH3254">
        <v>0</v>
      </c>
      <c r="CI3254">
        <v>0</v>
      </c>
    </row>
    <row r="3255" spans="77:87" x14ac:dyDescent="0.25">
      <c r="BY3255" t="s">
        <v>10815</v>
      </c>
      <c r="BZ3255" t="s">
        <v>10816</v>
      </c>
      <c r="CA3255" t="s">
        <v>10817</v>
      </c>
      <c r="CB3255">
        <v>0</v>
      </c>
      <c r="CC3255">
        <v>6.2008961124256599E-2</v>
      </c>
      <c r="CD3255">
        <v>3134</v>
      </c>
      <c r="CE3255">
        <v>0</v>
      </c>
      <c r="CF3255">
        <v>5.4101950455458167E-2</v>
      </c>
      <c r="CG3255">
        <v>0</v>
      </c>
      <c r="CH3255">
        <v>0</v>
      </c>
      <c r="CI3255">
        <v>0</v>
      </c>
    </row>
    <row r="3256" spans="77:87" x14ac:dyDescent="0.25">
      <c r="BY3256" t="s">
        <v>8158</v>
      </c>
      <c r="BZ3256" t="s">
        <v>8158</v>
      </c>
      <c r="CA3256" t="s">
        <v>8159</v>
      </c>
      <c r="CB3256">
        <v>0</v>
      </c>
      <c r="CC3256">
        <v>6.5467680595941097E-3</v>
      </c>
      <c r="CD3256">
        <v>3135</v>
      </c>
      <c r="CE3256">
        <v>-14.197879742317999</v>
      </c>
      <c r="CF3256">
        <v>5.7119634772430294E-3</v>
      </c>
      <c r="CG3256">
        <v>49087.710784002797</v>
      </c>
      <c r="CH3256">
        <v>42828.340431091485</v>
      </c>
      <c r="CI3256">
        <v>0</v>
      </c>
    </row>
    <row r="3257" spans="77:87" x14ac:dyDescent="0.25">
      <c r="BY3257" t="s">
        <v>10818</v>
      </c>
      <c r="BZ3257" t="s">
        <v>10818</v>
      </c>
      <c r="CA3257" t="s">
        <v>10819</v>
      </c>
      <c r="CB3257">
        <v>0</v>
      </c>
      <c r="CC3257">
        <v>6.6101075380376199E-4</v>
      </c>
      <c r="CD3257">
        <v>3136</v>
      </c>
      <c r="CE3257">
        <v>1.0250202230118</v>
      </c>
      <c r="CF3257">
        <v>5.767226285432294E-4</v>
      </c>
      <c r="CG3257">
        <v>106.65573613407901</v>
      </c>
      <c r="CH3257">
        <v>93.055636596678099</v>
      </c>
      <c r="CI3257">
        <v>0</v>
      </c>
    </row>
    <row r="3258" spans="77:87" x14ac:dyDescent="0.25">
      <c r="BY3258" t="s">
        <v>10820</v>
      </c>
      <c r="BZ3258" t="s">
        <v>10821</v>
      </c>
      <c r="CA3258" t="s">
        <v>10822</v>
      </c>
      <c r="CB3258">
        <v>0</v>
      </c>
      <c r="CC3258">
        <v>2.0362219548673201E-4</v>
      </c>
      <c r="CD3258">
        <v>3137</v>
      </c>
      <c r="CE3258">
        <v>0.44392596443348897</v>
      </c>
      <c r="CF3258">
        <v>1.7765751485143694E-4</v>
      </c>
      <c r="CG3258">
        <v>26457.0065343065</v>
      </c>
      <c r="CH3258">
        <v>23083.36780309095</v>
      </c>
      <c r="CI3258">
        <v>0</v>
      </c>
    </row>
    <row r="3259" spans="77:87" x14ac:dyDescent="0.25">
      <c r="BY3259" t="s">
        <v>4636</v>
      </c>
      <c r="BZ3259" t="s">
        <v>8541</v>
      </c>
      <c r="CA3259" t="s">
        <v>8542</v>
      </c>
      <c r="CB3259">
        <v>0</v>
      </c>
      <c r="CC3259">
        <v>1.17767891845667E-3</v>
      </c>
      <c r="CD3259">
        <v>3138</v>
      </c>
      <c r="CE3259">
        <v>-1.05806156003387E-2</v>
      </c>
      <c r="CF3259">
        <v>1.0275083688485868E-3</v>
      </c>
      <c r="CG3259">
        <v>0</v>
      </c>
      <c r="CH3259">
        <v>0</v>
      </c>
      <c r="CI3259">
        <v>0</v>
      </c>
    </row>
    <row r="3260" spans="77:87" x14ac:dyDescent="0.25">
      <c r="BY3260" t="s">
        <v>10823</v>
      </c>
      <c r="BZ3260" t="s">
        <v>10824</v>
      </c>
      <c r="CA3260" t="s">
        <v>10825</v>
      </c>
      <c r="CB3260">
        <v>0</v>
      </c>
      <c r="CC3260">
        <v>1.5718420003407699E-4</v>
      </c>
      <c r="CD3260">
        <v>3139</v>
      </c>
      <c r="CE3260">
        <v>28.233619280846799</v>
      </c>
      <c r="CF3260">
        <v>1.3714101395093177E-4</v>
      </c>
      <c r="CG3260">
        <v>416.22947303011898</v>
      </c>
      <c r="CH3260">
        <v>363.15438800615658</v>
      </c>
      <c r="CI3260">
        <v>0</v>
      </c>
    </row>
    <row r="3261" spans="77:87" x14ac:dyDescent="0.25">
      <c r="BY3261" t="s">
        <v>9485</v>
      </c>
      <c r="BZ3261" t="s">
        <v>9486</v>
      </c>
      <c r="CA3261" t="s">
        <v>9487</v>
      </c>
      <c r="CB3261">
        <v>0</v>
      </c>
      <c r="CC3261">
        <v>6.5003372616096494E-5</v>
      </c>
      <c r="CD3261">
        <v>3140</v>
      </c>
      <c r="CE3261">
        <v>-0.19576375302143501</v>
      </c>
      <c r="CF3261">
        <v>5.671453256032759E-5</v>
      </c>
      <c r="CG3261">
        <v>0</v>
      </c>
      <c r="CH3261">
        <v>0</v>
      </c>
      <c r="CI3261">
        <v>0</v>
      </c>
    </row>
    <row r="3262" spans="77:87" x14ac:dyDescent="0.25">
      <c r="BY3262" t="s">
        <v>10826</v>
      </c>
      <c r="BZ3262" t="s">
        <v>10827</v>
      </c>
      <c r="CA3262" t="s">
        <v>10828</v>
      </c>
      <c r="CB3262">
        <v>0</v>
      </c>
      <c r="CC3262">
        <v>2.69349436446055E-5</v>
      </c>
      <c r="CD3262">
        <v>3141</v>
      </c>
      <c r="CE3262">
        <v>-22.292785815544899</v>
      </c>
      <c r="CF3262">
        <v>2.3500361240707285E-5</v>
      </c>
      <c r="CG3262">
        <v>0.26934943644605502</v>
      </c>
      <c r="CH3262">
        <v>0.23500361240707288</v>
      </c>
      <c r="CI3262">
        <v>0</v>
      </c>
    </row>
    <row r="3263" spans="77:87" x14ac:dyDescent="0.25">
      <c r="BY3263" t="s">
        <v>10829</v>
      </c>
      <c r="BZ3263" t="s">
        <v>10830</v>
      </c>
      <c r="CA3263" t="s">
        <v>10831</v>
      </c>
      <c r="CB3263">
        <v>0</v>
      </c>
      <c r="CC3263">
        <v>6.2895413764638697E-2</v>
      </c>
      <c r="CD3263">
        <v>3142</v>
      </c>
      <c r="CE3263">
        <v>1.0160188241338399</v>
      </c>
      <c r="CF3263">
        <v>5.4875367973854582E-2</v>
      </c>
      <c r="CG3263">
        <v>1378762.0751541301</v>
      </c>
      <c r="CH3263">
        <v>1202950.6079029269</v>
      </c>
      <c r="CI3263">
        <v>0</v>
      </c>
    </row>
    <row r="3264" spans="77:87" x14ac:dyDescent="0.25">
      <c r="BY3264" t="s">
        <v>5593</v>
      </c>
      <c r="BZ3264" t="s">
        <v>414</v>
      </c>
      <c r="CA3264" t="s">
        <v>5594</v>
      </c>
      <c r="CB3264">
        <v>0</v>
      </c>
      <c r="CC3264">
        <v>1.17833920352744E-2</v>
      </c>
      <c r="CD3264">
        <v>3143</v>
      </c>
      <c r="CE3264">
        <v>0.66897614354895696</v>
      </c>
      <c r="CF3264">
        <v>1.0280844583288425E-2</v>
      </c>
      <c r="CG3264">
        <v>219.48164636063299</v>
      </c>
      <c r="CH3264">
        <v>191.49466370660332</v>
      </c>
      <c r="CI3264">
        <v>0</v>
      </c>
    </row>
    <row r="3265" spans="77:87" x14ac:dyDescent="0.25">
      <c r="BY3265" t="s">
        <v>7290</v>
      </c>
      <c r="BZ3265" t="s">
        <v>1827</v>
      </c>
      <c r="CA3265" t="s">
        <v>1828</v>
      </c>
      <c r="CB3265">
        <v>0</v>
      </c>
      <c r="CC3265">
        <v>6.9552065351222807E-5</v>
      </c>
      <c r="CD3265">
        <v>3144</v>
      </c>
      <c r="CE3265">
        <v>0.66280278798320902</v>
      </c>
      <c r="CF3265">
        <v>6.0683203290027012E-5</v>
      </c>
      <c r="CG3265">
        <v>0.17624493359999899</v>
      </c>
      <c r="CH3265">
        <v>0.15377123713692878</v>
      </c>
      <c r="CI3265">
        <v>0</v>
      </c>
    </row>
    <row r="3266" spans="77:87" x14ac:dyDescent="0.25">
      <c r="BY3266" t="s">
        <v>10832</v>
      </c>
      <c r="BZ3266" t="s">
        <v>10833</v>
      </c>
      <c r="CA3266" t="s">
        <v>10834</v>
      </c>
      <c r="CB3266">
        <v>0</v>
      </c>
      <c r="CC3266">
        <v>1.25894959173293E-2</v>
      </c>
      <c r="CD3266">
        <v>3145</v>
      </c>
      <c r="CE3266">
        <v>2.34681810734453</v>
      </c>
      <c r="CF3266">
        <v>1.0984158934926977E-2</v>
      </c>
      <c r="CG3266">
        <v>36820.442956897597</v>
      </c>
      <c r="CH3266">
        <v>32125.320993691774</v>
      </c>
      <c r="CI3266">
        <v>0</v>
      </c>
    </row>
    <row r="3267" spans="77:87" x14ac:dyDescent="0.25">
      <c r="BY3267" t="s">
        <v>10835</v>
      </c>
      <c r="BZ3267" t="s">
        <v>10836</v>
      </c>
      <c r="CA3267" t="s">
        <v>10837</v>
      </c>
      <c r="CB3267">
        <v>0</v>
      </c>
      <c r="CC3267">
        <v>1.6711708745793401E-5</v>
      </c>
      <c r="CD3267">
        <v>3146</v>
      </c>
      <c r="CE3267">
        <v>0</v>
      </c>
      <c r="CF3267">
        <v>1.4580731916782308E-5</v>
      </c>
      <c r="CG3267">
        <v>0</v>
      </c>
      <c r="CH3267">
        <v>0</v>
      </c>
      <c r="CI3267">
        <v>0</v>
      </c>
    </row>
    <row r="3268" spans="77:87" x14ac:dyDescent="0.25">
      <c r="BY3268" t="s">
        <v>5857</v>
      </c>
      <c r="BZ3268" t="s">
        <v>5858</v>
      </c>
      <c r="CA3268" t="s">
        <v>5859</v>
      </c>
      <c r="CB3268">
        <v>0</v>
      </c>
      <c r="CC3268">
        <v>107.244</v>
      </c>
      <c r="CD3268">
        <v>3147</v>
      </c>
      <c r="CE3268">
        <v>0</v>
      </c>
      <c r="CF3268">
        <v>93.568888584000049</v>
      </c>
      <c r="CG3268">
        <v>0</v>
      </c>
      <c r="CH3268">
        <v>0</v>
      </c>
      <c r="CI3268">
        <v>0</v>
      </c>
    </row>
    <row r="3269" spans="77:87" x14ac:dyDescent="0.25">
      <c r="BY3269" t="s">
        <v>8163</v>
      </c>
      <c r="BZ3269" t="s">
        <v>8164</v>
      </c>
      <c r="CA3269" t="s">
        <v>8165</v>
      </c>
      <c r="CB3269">
        <v>0</v>
      </c>
      <c r="CC3269">
        <v>7.6161013787703501E-4</v>
      </c>
      <c r="CD3269">
        <v>3148</v>
      </c>
      <c r="CE3269">
        <v>1.1960424145928099</v>
      </c>
      <c r="CF3269">
        <v>6.6449418275578312E-4</v>
      </c>
      <c r="CG3269">
        <v>0</v>
      </c>
      <c r="CH3269">
        <v>0</v>
      </c>
      <c r="CI3269">
        <v>0</v>
      </c>
    </row>
    <row r="3270" spans="77:87" x14ac:dyDescent="0.25">
      <c r="BY3270" t="s">
        <v>6855</v>
      </c>
      <c r="BZ3270" t="s">
        <v>2324</v>
      </c>
      <c r="CA3270" t="s">
        <v>6856</v>
      </c>
      <c r="CB3270">
        <v>0</v>
      </c>
      <c r="CC3270">
        <v>1.7417303518239499E-3</v>
      </c>
      <c r="CD3270">
        <v>3149</v>
      </c>
      <c r="CE3270">
        <v>-11.8946000782338</v>
      </c>
      <c r="CF3270">
        <v>1.5196353477414716E-3</v>
      </c>
      <c r="CG3270">
        <v>102255.68809139301</v>
      </c>
      <c r="CH3270">
        <v>89216.656280107156</v>
      </c>
      <c r="CI3270">
        <v>0</v>
      </c>
    </row>
    <row r="3271" spans="77:87" x14ac:dyDescent="0.25">
      <c r="BY3271" t="s">
        <v>9335</v>
      </c>
      <c r="BZ3271" t="s">
        <v>9336</v>
      </c>
      <c r="CA3271" t="s">
        <v>9337</v>
      </c>
      <c r="CB3271">
        <v>0</v>
      </c>
      <c r="CC3271">
        <v>0.472916331093506</v>
      </c>
      <c r="CD3271">
        <v>3150</v>
      </c>
      <c r="CE3271">
        <v>0.32876742517468799</v>
      </c>
      <c r="CF3271">
        <v>0.41261287805044888</v>
      </c>
      <c r="CG3271">
        <v>46.904878274785098</v>
      </c>
      <c r="CH3271">
        <v>40.923849626454171</v>
      </c>
      <c r="CI3271">
        <v>0</v>
      </c>
    </row>
    <row r="3272" spans="77:87" x14ac:dyDescent="0.25">
      <c r="BY3272" t="s">
        <v>6260</v>
      </c>
      <c r="BZ3272" t="s">
        <v>510</v>
      </c>
      <c r="CA3272" t="s">
        <v>511</v>
      </c>
      <c r="CB3272">
        <v>0</v>
      </c>
      <c r="CC3272">
        <v>2.7780313923168198E-4</v>
      </c>
      <c r="CD3272">
        <v>3151</v>
      </c>
      <c r="CE3272">
        <v>-26.245149260382401</v>
      </c>
      <c r="CF3272">
        <v>2.423793497356934E-4</v>
      </c>
      <c r="CG3272">
        <v>2.4646694512634801</v>
      </c>
      <c r="CH3272">
        <v>2.1503895908550699</v>
      </c>
      <c r="CI3272">
        <v>0</v>
      </c>
    </row>
    <row r="3273" spans="77:87" x14ac:dyDescent="0.25">
      <c r="BY3273" t="s">
        <v>6245</v>
      </c>
      <c r="BZ3273" t="s">
        <v>382</v>
      </c>
      <c r="CA3273" t="s">
        <v>6246</v>
      </c>
      <c r="CB3273">
        <v>0</v>
      </c>
      <c r="CC3273">
        <v>1.4048372721989199E-2</v>
      </c>
      <c r="CD3273">
        <v>3152</v>
      </c>
      <c r="CE3273">
        <v>-5.6602363340392596</v>
      </c>
      <c r="CF3273">
        <v>1.2257008522717475E-2</v>
      </c>
      <c r="CG3273">
        <v>28.217849762243301</v>
      </c>
      <c r="CH3273">
        <v>24.619678867660621</v>
      </c>
      <c r="CI3273">
        <v>0</v>
      </c>
    </row>
    <row r="3274" spans="77:87" x14ac:dyDescent="0.25">
      <c r="BY3274" t="s">
        <v>10838</v>
      </c>
      <c r="BZ3274" t="s">
        <v>10839</v>
      </c>
      <c r="CA3274" t="s">
        <v>10840</v>
      </c>
      <c r="CB3274">
        <v>0</v>
      </c>
      <c r="CC3274">
        <v>0.52134128575009797</v>
      </c>
      <c r="CD3274">
        <v>3153</v>
      </c>
      <c r="CE3274">
        <v>103.020339052606</v>
      </c>
      <c r="CF3274">
        <v>0.45486297303896023</v>
      </c>
      <c r="CG3274">
        <v>407.51279938746802</v>
      </c>
      <c r="CH3274">
        <v>355.5492122863746</v>
      </c>
      <c r="CI3274">
        <v>0</v>
      </c>
    </row>
    <row r="3275" spans="77:87" x14ac:dyDescent="0.25">
      <c r="BY3275" t="s">
        <v>7339</v>
      </c>
      <c r="BZ3275" t="s">
        <v>3068</v>
      </c>
      <c r="CA3275" t="s">
        <v>3069</v>
      </c>
      <c r="CB3275">
        <v>0</v>
      </c>
      <c r="CC3275">
        <v>2.0855561124379501E-5</v>
      </c>
      <c r="CD3275">
        <v>3154</v>
      </c>
      <c r="CE3275">
        <v>-13.450064657456</v>
      </c>
      <c r="CF3275">
        <v>1.8196185103165383E-5</v>
      </c>
      <c r="CG3275">
        <v>0.16655351220622899</v>
      </c>
      <c r="CH3275">
        <v>0.14531560765076398</v>
      </c>
      <c r="CI3275">
        <v>0</v>
      </c>
    </row>
    <row r="3276" spans="77:87" x14ac:dyDescent="0.25">
      <c r="BY3276" t="s">
        <v>7231</v>
      </c>
      <c r="BZ3276" t="s">
        <v>2773</v>
      </c>
      <c r="CA3276" t="s">
        <v>2774</v>
      </c>
      <c r="CB3276">
        <v>0</v>
      </c>
      <c r="CC3276">
        <v>2.4934730502762702E-2</v>
      </c>
      <c r="CD3276">
        <v>3155</v>
      </c>
      <c r="CE3276">
        <v>-3.2966109619942698</v>
      </c>
      <c r="CF3276">
        <v>2.1755203277433428E-2</v>
      </c>
      <c r="CG3276">
        <v>1572209.8352864101</v>
      </c>
      <c r="CH3276">
        <v>1371731.0703496994</v>
      </c>
      <c r="CI3276">
        <v>0</v>
      </c>
    </row>
    <row r="3277" spans="77:87" x14ac:dyDescent="0.25">
      <c r="BY3277" t="s">
        <v>3256</v>
      </c>
      <c r="BZ3277" t="s">
        <v>3257</v>
      </c>
      <c r="CA3277" t="s">
        <v>3258</v>
      </c>
      <c r="CB3277">
        <v>0</v>
      </c>
      <c r="CC3277">
        <v>1.0184070286522399E-2</v>
      </c>
      <c r="CD3277">
        <v>3156</v>
      </c>
      <c r="CE3277">
        <v>-1.9074593183737101</v>
      </c>
      <c r="CF3277">
        <v>8.8854587480067873E-3</v>
      </c>
      <c r="CG3277">
        <v>1537.09356519737</v>
      </c>
      <c r="CH3277">
        <v>1341.0926163247932</v>
      </c>
      <c r="CI3277">
        <v>0</v>
      </c>
    </row>
    <row r="3278" spans="77:87" x14ac:dyDescent="0.25">
      <c r="BY3278" t="s">
        <v>10841</v>
      </c>
      <c r="BZ3278" t="s">
        <v>10842</v>
      </c>
      <c r="CA3278" t="s">
        <v>10843</v>
      </c>
      <c r="CB3278">
        <v>0</v>
      </c>
      <c r="CC3278">
        <v>1.0103058402363101</v>
      </c>
      <c r="CD3278">
        <v>3157</v>
      </c>
      <c r="CE3278">
        <v>1.91596628461979</v>
      </c>
      <c r="CF3278">
        <v>0.88147770132441772</v>
      </c>
      <c r="CG3278">
        <v>14597.9090855745</v>
      </c>
      <c r="CH3278">
        <v>12736.471306436559</v>
      </c>
      <c r="CI3278">
        <v>0</v>
      </c>
    </row>
    <row r="3279" spans="77:87" x14ac:dyDescent="0.25">
      <c r="BY3279" t="s">
        <v>5078</v>
      </c>
      <c r="BZ3279" t="s">
        <v>8630</v>
      </c>
      <c r="CA3279" t="s">
        <v>8631</v>
      </c>
      <c r="CB3279">
        <v>0</v>
      </c>
      <c r="CC3279">
        <v>1.3851596367352E-6</v>
      </c>
      <c r="CD3279">
        <v>3158</v>
      </c>
      <c r="CE3279">
        <v>0</v>
      </c>
      <c r="CF3279">
        <v>1.2085323908165484E-6</v>
      </c>
      <c r="CG3279">
        <v>0</v>
      </c>
      <c r="CH3279">
        <v>0</v>
      </c>
      <c r="CI3279">
        <v>0</v>
      </c>
    </row>
    <row r="3280" spans="77:87" x14ac:dyDescent="0.25">
      <c r="BY3280" t="s">
        <v>9469</v>
      </c>
      <c r="BZ3280" t="s">
        <v>9470</v>
      </c>
      <c r="CA3280" t="s">
        <v>9471</v>
      </c>
      <c r="CB3280">
        <v>0</v>
      </c>
      <c r="CC3280">
        <v>6.9169977146559796E-3</v>
      </c>
      <c r="CD3280">
        <v>3159</v>
      </c>
      <c r="CE3280">
        <v>58.003395793160102</v>
      </c>
      <c r="CF3280">
        <v>6.0349836680693401E-3</v>
      </c>
      <c r="CG3280">
        <v>6.4350835291057296</v>
      </c>
      <c r="CH3280">
        <v>5.6145202879753446</v>
      </c>
      <c r="CI3280">
        <v>0</v>
      </c>
    </row>
    <row r="3281" spans="77:87" x14ac:dyDescent="0.25">
      <c r="BY3281" t="s">
        <v>6051</v>
      </c>
      <c r="BZ3281" t="s">
        <v>6052</v>
      </c>
      <c r="CA3281" t="s">
        <v>6053</v>
      </c>
      <c r="CB3281">
        <v>0</v>
      </c>
      <c r="CC3281">
        <v>9.3949303399285596E-4</v>
      </c>
      <c r="CD3281">
        <v>3160</v>
      </c>
      <c r="CE3281">
        <v>-26.337935107877101</v>
      </c>
      <c r="CF3281">
        <v>8.1969451925629133E-4</v>
      </c>
      <c r="CG3281">
        <v>114.837782740853</v>
      </c>
      <c r="CH3281">
        <v>100.19435771243592</v>
      </c>
      <c r="CI3281">
        <v>0</v>
      </c>
    </row>
    <row r="3282" spans="77:87" x14ac:dyDescent="0.25">
      <c r="BY3282" t="s">
        <v>3080</v>
      </c>
      <c r="BZ3282" t="s">
        <v>3080</v>
      </c>
      <c r="CA3282" t="s">
        <v>3081</v>
      </c>
      <c r="CB3282">
        <v>0</v>
      </c>
      <c r="CC3282">
        <v>1.0430488630534401E-3</v>
      </c>
      <c r="CD3282">
        <v>3161</v>
      </c>
      <c r="CE3282">
        <v>-6.0511671511246199</v>
      </c>
      <c r="CF3282">
        <v>9.1004553033004415E-4</v>
      </c>
      <c r="CG3282">
        <v>0</v>
      </c>
      <c r="CH3282">
        <v>0</v>
      </c>
      <c r="CI3282">
        <v>0</v>
      </c>
    </row>
    <row r="3283" spans="77:87" x14ac:dyDescent="0.25">
      <c r="BY3283" t="s">
        <v>2739</v>
      </c>
      <c r="BZ3283" t="s">
        <v>5885</v>
      </c>
      <c r="CA3283" t="s">
        <v>2740</v>
      </c>
      <c r="CB3283">
        <v>0</v>
      </c>
      <c r="CC3283">
        <v>5.8968152505438302E-3</v>
      </c>
      <c r="CD3283">
        <v>3162</v>
      </c>
      <c r="CE3283">
        <v>-0.64426310776706397</v>
      </c>
      <c r="CF3283">
        <v>5.1448887506859867E-3</v>
      </c>
      <c r="CG3283">
        <v>84.898520975416204</v>
      </c>
      <c r="CH3283">
        <v>74.072770971757024</v>
      </c>
      <c r="CI3283">
        <v>0</v>
      </c>
    </row>
    <row r="3284" spans="77:87" x14ac:dyDescent="0.25">
      <c r="BY3284" t="s">
        <v>10844</v>
      </c>
      <c r="BZ3284" t="s">
        <v>10845</v>
      </c>
      <c r="CA3284" t="s">
        <v>10846</v>
      </c>
      <c r="CB3284">
        <v>0</v>
      </c>
      <c r="CC3284">
        <v>2.2030317372948399E-2</v>
      </c>
      <c r="CD3284">
        <v>3163</v>
      </c>
      <c r="CE3284">
        <v>5.1828051108403503</v>
      </c>
      <c r="CF3284">
        <v>1.9221143483454266E-2</v>
      </c>
      <c r="CG3284">
        <v>0.75074841438142703</v>
      </c>
      <c r="CH3284">
        <v>0.65501748106999402</v>
      </c>
      <c r="CI3284">
        <v>0</v>
      </c>
    </row>
    <row r="3285" spans="77:87" x14ac:dyDescent="0.25">
      <c r="BY3285" t="s">
        <v>10847</v>
      </c>
      <c r="BZ3285" t="s">
        <v>10848</v>
      </c>
      <c r="CA3285" t="s">
        <v>10849</v>
      </c>
      <c r="CB3285">
        <v>0</v>
      </c>
      <c r="CC3285">
        <v>1.07257700013086E-7</v>
      </c>
      <c r="CD3285">
        <v>3164</v>
      </c>
      <c r="CE3285">
        <v>43.524787774218098</v>
      </c>
      <c r="CF3285">
        <v>9.3580841653617396E-8</v>
      </c>
      <c r="CG3285">
        <v>99.192455727889495</v>
      </c>
      <c r="CH3285">
        <v>86.544028928203431</v>
      </c>
      <c r="CI3285">
        <v>0</v>
      </c>
    </row>
    <row r="3286" spans="77:87" x14ac:dyDescent="0.25">
      <c r="BY3286" t="s">
        <v>10850</v>
      </c>
      <c r="BZ3286" t="s">
        <v>10851</v>
      </c>
      <c r="CA3286" t="s">
        <v>10852</v>
      </c>
      <c r="CB3286">
        <v>0</v>
      </c>
      <c r="CC3286">
        <v>1.1973540911863301E-3</v>
      </c>
      <c r="CD3286">
        <v>3165</v>
      </c>
      <c r="CE3286">
        <v>0.529141849018263</v>
      </c>
      <c r="CF3286">
        <v>1.044674681602797E-3</v>
      </c>
      <c r="CG3286">
        <v>0</v>
      </c>
      <c r="CH3286">
        <v>0</v>
      </c>
      <c r="CI3286">
        <v>0</v>
      </c>
    </row>
    <row r="3287" spans="77:87" x14ac:dyDescent="0.25">
      <c r="BY3287" t="s">
        <v>7818</v>
      </c>
      <c r="BZ3287" t="s">
        <v>7819</v>
      </c>
      <c r="CA3287" t="s">
        <v>7820</v>
      </c>
      <c r="CB3287">
        <v>0</v>
      </c>
      <c r="CC3287">
        <v>3481.0791015052</v>
      </c>
      <c r="CD3287">
        <v>3166</v>
      </c>
      <c r="CE3287">
        <v>0.87083725105389298</v>
      </c>
      <c r="CF3287">
        <v>3037.1927809558674</v>
      </c>
      <c r="CG3287">
        <v>1687197.0475433001</v>
      </c>
      <c r="CH3287">
        <v>1472055.8032228644</v>
      </c>
      <c r="CI3287">
        <v>0</v>
      </c>
    </row>
    <row r="3288" spans="77:87" x14ac:dyDescent="0.25">
      <c r="BY3288" t="s">
        <v>6764</v>
      </c>
      <c r="BZ3288" t="s">
        <v>2244</v>
      </c>
      <c r="CA3288" t="s">
        <v>6765</v>
      </c>
      <c r="CB3288">
        <v>0</v>
      </c>
      <c r="CC3288">
        <v>1.33752213086312E-4</v>
      </c>
      <c r="CD3288">
        <v>3167</v>
      </c>
      <c r="CE3288">
        <v>-8.6967315666907505E-2</v>
      </c>
      <c r="CF3288">
        <v>1.1669693338682407E-4</v>
      </c>
      <c r="CG3288">
        <v>15.0096805703109</v>
      </c>
      <c r="CH3288">
        <v>13.095736162068283</v>
      </c>
      <c r="CI3288">
        <v>0</v>
      </c>
    </row>
    <row r="3289" spans="77:87" x14ac:dyDescent="0.25">
      <c r="BY3289" t="s">
        <v>8782</v>
      </c>
      <c r="BZ3289" t="s">
        <v>8783</v>
      </c>
      <c r="CA3289" t="s">
        <v>8784</v>
      </c>
      <c r="CB3289">
        <v>0</v>
      </c>
      <c r="CC3289">
        <v>5.7319320051276998E-3</v>
      </c>
      <c r="CD3289">
        <v>3168</v>
      </c>
      <c r="CE3289">
        <v>0</v>
      </c>
      <c r="CF3289">
        <v>5.0010304274258491E-3</v>
      </c>
      <c r="CG3289">
        <v>0</v>
      </c>
      <c r="CH3289">
        <v>0</v>
      </c>
      <c r="CI3289">
        <v>0</v>
      </c>
    </row>
    <row r="3290" spans="77:87" x14ac:dyDescent="0.25">
      <c r="BY3290" t="s">
        <v>9313</v>
      </c>
      <c r="BZ3290" t="s">
        <v>9314</v>
      </c>
      <c r="CA3290" t="s">
        <v>9315</v>
      </c>
      <c r="CB3290">
        <v>0</v>
      </c>
      <c r="CC3290">
        <v>0.14087252590823299</v>
      </c>
      <c r="CD3290">
        <v>3169</v>
      </c>
      <c r="CE3290">
        <v>0.98815530904282201</v>
      </c>
      <c r="CF3290">
        <v>0.12290930663957063</v>
      </c>
      <c r="CG3290">
        <v>104081.14714513</v>
      </c>
      <c r="CH3290">
        <v>90809.343748065934</v>
      </c>
      <c r="CI3290">
        <v>0</v>
      </c>
    </row>
    <row r="3291" spans="77:87" x14ac:dyDescent="0.25">
      <c r="BY3291" t="s">
        <v>8931</v>
      </c>
      <c r="BZ3291" t="s">
        <v>10853</v>
      </c>
      <c r="CA3291" t="s">
        <v>10854</v>
      </c>
      <c r="CB3291">
        <v>0</v>
      </c>
      <c r="CC3291">
        <v>3.4203120243982399</v>
      </c>
      <c r="CD3291">
        <v>3170</v>
      </c>
      <c r="CE3291">
        <v>-32.491147997191298</v>
      </c>
      <c r="CF3291">
        <v>2.9841743569191244</v>
      </c>
      <c r="CG3291">
        <v>6510.4109976604695</v>
      </c>
      <c r="CH3291">
        <v>5680.242449704795</v>
      </c>
      <c r="CI3291">
        <v>0</v>
      </c>
    </row>
    <row r="3292" spans="77:87" x14ac:dyDescent="0.25">
      <c r="BY3292" t="s">
        <v>5813</v>
      </c>
      <c r="BZ3292" t="s">
        <v>390</v>
      </c>
      <c r="CA3292" t="s">
        <v>391</v>
      </c>
      <c r="CB3292">
        <v>0</v>
      </c>
      <c r="CC3292">
        <v>5.3206078858440004E-3</v>
      </c>
      <c r="CD3292">
        <v>3171</v>
      </c>
      <c r="CE3292">
        <v>-2.2125479991296002</v>
      </c>
      <c r="CF3292">
        <v>4.6421558918884904E-3</v>
      </c>
      <c r="CG3292">
        <v>2024.54257162165</v>
      </c>
      <c r="CH3292">
        <v>1766.3850501438878</v>
      </c>
      <c r="CI3292">
        <v>0</v>
      </c>
    </row>
    <row r="3293" spans="77:87" x14ac:dyDescent="0.25">
      <c r="BY3293" t="s">
        <v>10855</v>
      </c>
      <c r="BZ3293" t="s">
        <v>10855</v>
      </c>
      <c r="CA3293" t="s">
        <v>10856</v>
      </c>
      <c r="CB3293">
        <v>0</v>
      </c>
      <c r="CC3293">
        <v>6.9056548093321804E-2</v>
      </c>
      <c r="CD3293">
        <v>3172</v>
      </c>
      <c r="CE3293">
        <v>-70.336148889707204</v>
      </c>
      <c r="CF3293">
        <v>6.0250871419749996E-2</v>
      </c>
      <c r="CG3293">
        <v>5.5935803955590702</v>
      </c>
      <c r="CH3293">
        <v>4.8803205849997529</v>
      </c>
      <c r="CI3293">
        <v>0</v>
      </c>
    </row>
    <row r="3294" spans="77:87" x14ac:dyDescent="0.25">
      <c r="BY3294" t="s">
        <v>7328</v>
      </c>
      <c r="BZ3294" t="s">
        <v>10857</v>
      </c>
      <c r="CA3294" t="s">
        <v>10858</v>
      </c>
      <c r="CB3294">
        <v>0</v>
      </c>
      <c r="CC3294">
        <v>1.6906703576764101E-7</v>
      </c>
      <c r="CD3294">
        <v>3173</v>
      </c>
      <c r="CE3294">
        <v>5.2447472362356597</v>
      </c>
      <c r="CF3294">
        <v>1.475086217687661E-7</v>
      </c>
      <c r="CG3294">
        <v>1106.52049065851</v>
      </c>
      <c r="CH3294">
        <v>965.42363681268125</v>
      </c>
      <c r="CI3294">
        <v>0</v>
      </c>
    </row>
    <row r="3295" spans="77:87" x14ac:dyDescent="0.25">
      <c r="BY3295" t="s">
        <v>10859</v>
      </c>
      <c r="BZ3295" t="s">
        <v>10860</v>
      </c>
      <c r="CA3295" t="s">
        <v>10861</v>
      </c>
      <c r="CB3295">
        <v>0</v>
      </c>
      <c r="CC3295">
        <v>0.19460921540562601</v>
      </c>
      <c r="CD3295">
        <v>3174</v>
      </c>
      <c r="CE3295">
        <v>-29.397465945871801</v>
      </c>
      <c r="CF3295">
        <v>0.16979381591239309</v>
      </c>
      <c r="CG3295">
        <v>59.109463317761303</v>
      </c>
      <c r="CH3295">
        <v>51.572179212260316</v>
      </c>
      <c r="CI3295">
        <v>0</v>
      </c>
    </row>
    <row r="3296" spans="77:87" x14ac:dyDescent="0.25">
      <c r="BY3296" t="s">
        <v>631</v>
      </c>
      <c r="BZ3296" t="s">
        <v>632</v>
      </c>
      <c r="CA3296" t="s">
        <v>633</v>
      </c>
      <c r="CB3296">
        <v>0</v>
      </c>
      <c r="CC3296">
        <v>3.9621896353709201E-4</v>
      </c>
      <c r="CD3296">
        <v>3175</v>
      </c>
      <c r="CE3296">
        <v>0</v>
      </c>
      <c r="CF3296">
        <v>3.4569549862062344E-4</v>
      </c>
      <c r="CG3296">
        <v>0</v>
      </c>
      <c r="CH3296">
        <v>0</v>
      </c>
      <c r="CI3296">
        <v>0</v>
      </c>
    </row>
    <row r="3297" spans="77:87" x14ac:dyDescent="0.25">
      <c r="BY3297" t="s">
        <v>7688</v>
      </c>
      <c r="BZ3297" t="s">
        <v>2375</v>
      </c>
      <c r="CA3297" t="s">
        <v>8055</v>
      </c>
      <c r="CB3297">
        <v>0</v>
      </c>
      <c r="CC3297">
        <v>2.6450035430892402E-3</v>
      </c>
      <c r="CD3297">
        <v>3176</v>
      </c>
      <c r="CE3297">
        <v>0.48390574931110902</v>
      </c>
      <c r="CF3297">
        <v>2.3077285612957601E-3</v>
      </c>
      <c r="CG3297">
        <v>0.99056627395619301</v>
      </c>
      <c r="CH3297">
        <v>0.86425520609894346</v>
      </c>
      <c r="CI3297">
        <v>0</v>
      </c>
    </row>
    <row r="3298" spans="77:87" x14ac:dyDescent="0.25">
      <c r="BY3298" t="s">
        <v>6030</v>
      </c>
      <c r="BZ3298" t="s">
        <v>6031</v>
      </c>
      <c r="CA3298" t="s">
        <v>6032</v>
      </c>
      <c r="CB3298">
        <v>0</v>
      </c>
      <c r="CC3298">
        <v>4.1210058343499499E-3</v>
      </c>
      <c r="CD3298">
        <v>3177</v>
      </c>
      <c r="CE3298">
        <v>-72.829041874013797</v>
      </c>
      <c r="CF3298">
        <v>3.5955198963886523E-3</v>
      </c>
      <c r="CG3298">
        <v>16.645154665522899</v>
      </c>
      <c r="CH3298">
        <v>14.522664413503419</v>
      </c>
      <c r="CI3298">
        <v>0</v>
      </c>
    </row>
    <row r="3299" spans="77:87" x14ac:dyDescent="0.25">
      <c r="BY3299" t="s">
        <v>8751</v>
      </c>
      <c r="BZ3299" t="s">
        <v>8752</v>
      </c>
      <c r="CA3299" t="s">
        <v>8753</v>
      </c>
      <c r="CB3299">
        <v>0</v>
      </c>
      <c r="CC3299">
        <v>6.8667466428700996E-6</v>
      </c>
      <c r="CD3299">
        <v>3178</v>
      </c>
      <c r="CE3299">
        <v>0</v>
      </c>
      <c r="CF3299">
        <v>5.9911403114511648E-6</v>
      </c>
      <c r="CG3299">
        <v>0</v>
      </c>
      <c r="CH3299">
        <v>0</v>
      </c>
      <c r="CI3299">
        <v>0</v>
      </c>
    </row>
    <row r="3300" spans="77:87" x14ac:dyDescent="0.25">
      <c r="BY3300" t="s">
        <v>6231</v>
      </c>
      <c r="BZ3300" t="s">
        <v>6232</v>
      </c>
      <c r="CA3300" t="s">
        <v>6233</v>
      </c>
      <c r="CB3300">
        <v>0</v>
      </c>
      <c r="CC3300">
        <v>2.4347011488287001E-4</v>
      </c>
      <c r="CD3300">
        <v>3179</v>
      </c>
      <c r="CE3300">
        <v>1.1108773248385799</v>
      </c>
      <c r="CF3300">
        <v>2.1242426665369583E-4</v>
      </c>
      <c r="CG3300">
        <v>2.7390421019215599E-2</v>
      </c>
      <c r="CH3300">
        <v>2.3897758873371353E-2</v>
      </c>
      <c r="CI3300">
        <v>0</v>
      </c>
    </row>
    <row r="3301" spans="77:87" x14ac:dyDescent="0.25">
      <c r="BY3301" t="s">
        <v>8796</v>
      </c>
      <c r="BZ3301" t="s">
        <v>8797</v>
      </c>
      <c r="CA3301" t="s">
        <v>8798</v>
      </c>
      <c r="CB3301">
        <v>0</v>
      </c>
      <c r="CC3301">
        <v>2.3167443269580999E-2</v>
      </c>
      <c r="CD3301">
        <v>3180</v>
      </c>
      <c r="CE3301">
        <v>-0.668990437957657</v>
      </c>
      <c r="CF3301">
        <v>2.0213269908503657E-2</v>
      </c>
      <c r="CG3301">
        <v>17.821110207352199</v>
      </c>
      <c r="CH3301">
        <v>15.548669160371897</v>
      </c>
      <c r="CI3301">
        <v>0</v>
      </c>
    </row>
    <row r="3302" spans="77:87" x14ac:dyDescent="0.25">
      <c r="BY3302" t="s">
        <v>7326</v>
      </c>
      <c r="BZ3302" t="s">
        <v>835</v>
      </c>
      <c r="CA3302" t="s">
        <v>7327</v>
      </c>
      <c r="CB3302">
        <v>0</v>
      </c>
      <c r="CC3302">
        <v>0.149354102516354</v>
      </c>
      <c r="CD3302">
        <v>3181</v>
      </c>
      <c r="CE3302">
        <v>6.5926737811486404</v>
      </c>
      <c r="CF3302">
        <v>0.1303093634880837</v>
      </c>
      <c r="CG3302">
        <v>10293.293608686699</v>
      </c>
      <c r="CH3302">
        <v>8980.754567468628</v>
      </c>
      <c r="CI3302">
        <v>0</v>
      </c>
    </row>
    <row r="3303" spans="77:87" x14ac:dyDescent="0.25">
      <c r="BY3303" t="s">
        <v>8598</v>
      </c>
      <c r="BZ3303" t="s">
        <v>8599</v>
      </c>
      <c r="CA3303" t="s">
        <v>8600</v>
      </c>
      <c r="CB3303">
        <v>0</v>
      </c>
      <c r="CC3303">
        <v>9.7489828969164001E-4</v>
      </c>
      <c r="CD3303">
        <v>3182</v>
      </c>
      <c r="CE3303">
        <v>0</v>
      </c>
      <c r="CF3303">
        <v>8.5058510917990064E-4</v>
      </c>
      <c r="CG3303">
        <v>0</v>
      </c>
      <c r="CH3303">
        <v>0</v>
      </c>
      <c r="CI3303">
        <v>0</v>
      </c>
    </row>
    <row r="3304" spans="77:87" x14ac:dyDescent="0.25">
      <c r="BY3304" t="s">
        <v>8739</v>
      </c>
      <c r="BZ3304" t="s">
        <v>1465</v>
      </c>
      <c r="CA3304" t="s">
        <v>1466</v>
      </c>
      <c r="CB3304">
        <v>0</v>
      </c>
      <c r="CC3304">
        <v>1.7721025000000001E-2</v>
      </c>
      <c r="CD3304">
        <v>3183</v>
      </c>
      <c r="CE3304">
        <v>-5.1102017269875901</v>
      </c>
      <c r="CF3304">
        <v>1.5461346218150009E-2</v>
      </c>
      <c r="CG3304">
        <v>89.082989430200001</v>
      </c>
      <c r="CH3304">
        <v>77.723661115997515</v>
      </c>
      <c r="CI3304">
        <v>0</v>
      </c>
    </row>
    <row r="3305" spans="77:87" x14ac:dyDescent="0.25">
      <c r="BY3305" t="s">
        <v>5108</v>
      </c>
      <c r="BZ3305" t="s">
        <v>5109</v>
      </c>
      <c r="CA3305" t="s">
        <v>5110</v>
      </c>
      <c r="CB3305">
        <v>0</v>
      </c>
      <c r="CC3305">
        <v>1.5496666446582799E-4</v>
      </c>
      <c r="CD3305">
        <v>3184</v>
      </c>
      <c r="CE3305">
        <v>0</v>
      </c>
      <c r="CF3305">
        <v>1.3520624521313245E-4</v>
      </c>
      <c r="CG3305">
        <v>0</v>
      </c>
      <c r="CH3305">
        <v>0</v>
      </c>
      <c r="CI3305">
        <v>0</v>
      </c>
    </row>
    <row r="3306" spans="77:87" x14ac:dyDescent="0.25">
      <c r="BY3306" t="s">
        <v>6891</v>
      </c>
      <c r="BZ3306" t="s">
        <v>3463</v>
      </c>
      <c r="CA3306" t="s">
        <v>3464</v>
      </c>
      <c r="CB3306">
        <v>0</v>
      </c>
      <c r="CC3306">
        <v>8.0404796650451499E-4</v>
      </c>
      <c r="CD3306">
        <v>3185</v>
      </c>
      <c r="CE3306">
        <v>0.79772789807935696</v>
      </c>
      <c r="CF3306">
        <v>7.0152059410365859E-4</v>
      </c>
      <c r="CG3306">
        <v>160979.07458264599</v>
      </c>
      <c r="CH3306">
        <v>140451.98886631452</v>
      </c>
      <c r="CI3306">
        <v>0</v>
      </c>
    </row>
    <row r="3307" spans="77:87" x14ac:dyDescent="0.25">
      <c r="BY3307" t="s">
        <v>7260</v>
      </c>
      <c r="BZ3307" t="s">
        <v>3064</v>
      </c>
      <c r="CA3307" t="s">
        <v>3065</v>
      </c>
      <c r="CB3307">
        <v>0</v>
      </c>
      <c r="CC3307">
        <v>22.540129140824298</v>
      </c>
      <c r="CD3307">
        <v>3186</v>
      </c>
      <c r="CE3307">
        <v>136.89504376845301</v>
      </c>
      <c r="CF3307">
        <v>19.665947113561238</v>
      </c>
      <c r="CG3307">
        <v>52320.530811855999</v>
      </c>
      <c r="CH3307">
        <v>45648.930645913017</v>
      </c>
      <c r="CI3307">
        <v>0</v>
      </c>
    </row>
    <row r="3308" spans="77:87" x14ac:dyDescent="0.25">
      <c r="BY3308" t="s">
        <v>8147</v>
      </c>
      <c r="BZ3308" t="s">
        <v>3553</v>
      </c>
      <c r="CA3308" t="s">
        <v>8148</v>
      </c>
      <c r="CB3308">
        <v>0</v>
      </c>
      <c r="CC3308">
        <v>1.6684033412897299E-3</v>
      </c>
      <c r="CD3308">
        <v>3187</v>
      </c>
      <c r="CE3308">
        <v>25.312604411093801</v>
      </c>
      <c r="CF3308">
        <v>1.455658557628512E-3</v>
      </c>
      <c r="CG3308">
        <v>147.53798498074201</v>
      </c>
      <c r="CH3308">
        <v>128.72482636390774</v>
      </c>
      <c r="CI3308">
        <v>0</v>
      </c>
    </row>
    <row r="3309" spans="77:87" x14ac:dyDescent="0.25">
      <c r="BY3309" t="s">
        <v>7829</v>
      </c>
      <c r="BZ3309" t="s">
        <v>1072</v>
      </c>
      <c r="CA3309" t="s">
        <v>1073</v>
      </c>
      <c r="CB3309">
        <v>0</v>
      </c>
      <c r="CC3309">
        <v>1.04318591107448E-3</v>
      </c>
      <c r="CD3309">
        <v>3188</v>
      </c>
      <c r="CE3309">
        <v>-0.32393061961609099</v>
      </c>
      <c r="CF3309">
        <v>9.1016510280972926E-4</v>
      </c>
      <c r="CG3309">
        <v>0</v>
      </c>
      <c r="CH3309">
        <v>0</v>
      </c>
      <c r="CI3309">
        <v>0</v>
      </c>
    </row>
    <row r="3310" spans="77:87" x14ac:dyDescent="0.25">
      <c r="BY3310" t="s">
        <v>7481</v>
      </c>
      <c r="BZ3310" t="s">
        <v>3505</v>
      </c>
      <c r="CA3310" t="s">
        <v>3506</v>
      </c>
      <c r="CB3310">
        <v>0</v>
      </c>
      <c r="CC3310">
        <v>2.4189319940107298E-2</v>
      </c>
      <c r="CD3310">
        <v>3189</v>
      </c>
      <c r="CE3310">
        <v>-1.29260777963052</v>
      </c>
      <c r="CF3310">
        <v>2.1104842997264468E-2</v>
      </c>
      <c r="CG3310">
        <v>108803.34003818</v>
      </c>
      <c r="CH3310">
        <v>94929.390936551557</v>
      </c>
      <c r="CI3310">
        <v>0</v>
      </c>
    </row>
    <row r="3311" spans="77:87" x14ac:dyDescent="0.25">
      <c r="BY3311" t="s">
        <v>8595</v>
      </c>
      <c r="BZ3311" t="s">
        <v>8595</v>
      </c>
      <c r="CA3311" t="s">
        <v>8596</v>
      </c>
      <c r="CB3311">
        <v>0</v>
      </c>
      <c r="CC3311">
        <v>4.0078512690947596E-6</v>
      </c>
      <c r="CD3311">
        <v>3190</v>
      </c>
      <c r="CE3311">
        <v>0</v>
      </c>
      <c r="CF3311">
        <v>3.4967941223674122E-6</v>
      </c>
      <c r="CG3311">
        <v>0</v>
      </c>
      <c r="CH3311">
        <v>0</v>
      </c>
      <c r="CI3311">
        <v>0</v>
      </c>
    </row>
    <row r="3312" spans="77:87" x14ac:dyDescent="0.25">
      <c r="BY3312" t="s">
        <v>6801</v>
      </c>
      <c r="BZ3312" t="s">
        <v>6802</v>
      </c>
      <c r="CA3312" t="s">
        <v>6803</v>
      </c>
      <c r="CB3312">
        <v>0</v>
      </c>
      <c r="CC3312">
        <v>3.5435454295196099E-3</v>
      </c>
      <c r="CD3312">
        <v>3191</v>
      </c>
      <c r="CE3312">
        <v>0.237002078950209</v>
      </c>
      <c r="CF3312">
        <v>3.0916937776198478E-3</v>
      </c>
      <c r="CG3312">
        <v>13.2476508946219</v>
      </c>
      <c r="CH3312">
        <v>11.558389938445089</v>
      </c>
      <c r="CI3312">
        <v>0</v>
      </c>
    </row>
    <row r="3313" spans="77:87" x14ac:dyDescent="0.25">
      <c r="BY3313" t="s">
        <v>5361</v>
      </c>
      <c r="BZ3313" t="s">
        <v>405</v>
      </c>
      <c r="CA3313" t="s">
        <v>406</v>
      </c>
      <c r="CB3313">
        <v>0</v>
      </c>
      <c r="CC3313">
        <v>0.44143171738290798</v>
      </c>
      <c r="CD3313">
        <v>3192</v>
      </c>
      <c r="CE3313">
        <v>2.43110266817731</v>
      </c>
      <c r="CF3313">
        <v>0.38514299337254404</v>
      </c>
      <c r="CG3313">
        <v>50.654333708446202</v>
      </c>
      <c r="CH3313">
        <v>44.195196999947413</v>
      </c>
      <c r="CI3313">
        <v>0</v>
      </c>
    </row>
    <row r="3314" spans="77:87" x14ac:dyDescent="0.25">
      <c r="BY3314" t="s">
        <v>8181</v>
      </c>
      <c r="BZ3314" t="s">
        <v>8182</v>
      </c>
      <c r="CA3314" t="s">
        <v>8183</v>
      </c>
      <c r="CB3314">
        <v>0</v>
      </c>
      <c r="CC3314">
        <v>9.1788148387279E-3</v>
      </c>
      <c r="CD3314">
        <v>3193</v>
      </c>
      <c r="CE3314">
        <v>-0.31260364879696101</v>
      </c>
      <c r="CF3314">
        <v>8.0083874433823539E-3</v>
      </c>
      <c r="CG3314">
        <v>0</v>
      </c>
      <c r="CH3314">
        <v>0</v>
      </c>
      <c r="CI3314">
        <v>0</v>
      </c>
    </row>
    <row r="3315" spans="77:87" x14ac:dyDescent="0.25">
      <c r="BY3315" t="s">
        <v>6000</v>
      </c>
      <c r="BZ3315" t="s">
        <v>666</v>
      </c>
      <c r="CA3315" t="s">
        <v>667</v>
      </c>
      <c r="CB3315">
        <v>0</v>
      </c>
      <c r="CC3315">
        <v>3.4107183487488403E-2</v>
      </c>
      <c r="CD3315">
        <v>3194</v>
      </c>
      <c r="CE3315">
        <v>0</v>
      </c>
      <c r="CF3315">
        <v>2.975804009226482E-2</v>
      </c>
      <c r="CG3315">
        <v>0</v>
      </c>
      <c r="CH3315">
        <v>0</v>
      </c>
      <c r="CI3315">
        <v>0</v>
      </c>
    </row>
    <row r="3316" spans="77:87" x14ac:dyDescent="0.25">
      <c r="BY3316" t="s">
        <v>8352</v>
      </c>
      <c r="BZ3316" t="s">
        <v>8353</v>
      </c>
      <c r="CA3316" t="s">
        <v>8354</v>
      </c>
      <c r="CB3316">
        <v>0</v>
      </c>
      <c r="CC3316">
        <v>1.02008807870632E-2</v>
      </c>
      <c r="CD3316">
        <v>3195</v>
      </c>
      <c r="CE3316">
        <v>39.257787144604102</v>
      </c>
      <c r="CF3316">
        <v>8.900125674381627E-3</v>
      </c>
      <c r="CG3316">
        <v>38.151725556920397</v>
      </c>
      <c r="CH3316">
        <v>33.286846424255266</v>
      </c>
      <c r="CI3316">
        <v>0</v>
      </c>
    </row>
    <row r="3317" spans="77:87" x14ac:dyDescent="0.25">
      <c r="BY3317" t="s">
        <v>8943</v>
      </c>
      <c r="BZ3317" t="s">
        <v>8944</v>
      </c>
      <c r="CA3317" t="s">
        <v>8945</v>
      </c>
      <c r="CB3317">
        <v>0</v>
      </c>
      <c r="CC3317">
        <v>3.3812328084847898E-5</v>
      </c>
      <c r="CD3317">
        <v>3196</v>
      </c>
      <c r="CE3317">
        <v>7.7437537187434E-2</v>
      </c>
      <c r="CF3317">
        <v>2.9500782881436618E-5</v>
      </c>
      <c r="CG3317">
        <v>10095.7642740273</v>
      </c>
      <c r="CH3317">
        <v>8808.4129883889873</v>
      </c>
      <c r="CI3317">
        <v>0</v>
      </c>
    </row>
    <row r="3318" spans="77:87" x14ac:dyDescent="0.25">
      <c r="BY3318" t="s">
        <v>10862</v>
      </c>
      <c r="BZ3318" t="s">
        <v>10863</v>
      </c>
      <c r="CA3318" t="s">
        <v>10864</v>
      </c>
      <c r="CB3318">
        <v>0</v>
      </c>
      <c r="CC3318">
        <v>1.02300352590333E-2</v>
      </c>
      <c r="CD3318">
        <v>3197</v>
      </c>
      <c r="CE3318">
        <v>-25.245270837157101</v>
      </c>
      <c r="CF3318">
        <v>8.925562543012933E-3</v>
      </c>
      <c r="CG3318">
        <v>1179.21070133076</v>
      </c>
      <c r="CH3318">
        <v>1028.8448279612701</v>
      </c>
      <c r="CI3318">
        <v>0</v>
      </c>
    </row>
    <row r="3319" spans="77:87" x14ac:dyDescent="0.25">
      <c r="BY3319" t="s">
        <v>4717</v>
      </c>
      <c r="BZ3319" t="s">
        <v>2229</v>
      </c>
      <c r="CA3319" t="s">
        <v>2230</v>
      </c>
      <c r="CB3319">
        <v>0</v>
      </c>
      <c r="CC3319">
        <v>1.2682368180400199E-3</v>
      </c>
      <c r="CD3319">
        <v>3198</v>
      </c>
      <c r="CE3319">
        <v>-7.3869760938851297</v>
      </c>
      <c r="CF3319">
        <v>1.1065188684244653E-3</v>
      </c>
      <c r="CG3319">
        <v>711.74867281732304</v>
      </c>
      <c r="CH3319">
        <v>620.99075255169521</v>
      </c>
      <c r="CI3319">
        <v>0</v>
      </c>
    </row>
    <row r="3320" spans="77:87" x14ac:dyDescent="0.25">
      <c r="BY3320" t="s">
        <v>10865</v>
      </c>
      <c r="BZ3320" t="s">
        <v>10866</v>
      </c>
      <c r="CA3320" t="s">
        <v>10867</v>
      </c>
      <c r="CB3320">
        <v>0</v>
      </c>
      <c r="CC3320">
        <v>7.2598374821467197E-5</v>
      </c>
      <c r="CD3320">
        <v>3199</v>
      </c>
      <c r="CE3320">
        <v>-33.996007387942697</v>
      </c>
      <c r="CF3320">
        <v>6.3341065654482667E-5</v>
      </c>
      <c r="CG3320">
        <v>7651.3605175589</v>
      </c>
      <c r="CH3320">
        <v>6675.7049325228982</v>
      </c>
      <c r="CI3320">
        <v>0</v>
      </c>
    </row>
    <row r="3321" spans="77:87" x14ac:dyDescent="0.25">
      <c r="BY3321" t="s">
        <v>6457</v>
      </c>
      <c r="BZ3321" t="s">
        <v>2737</v>
      </c>
      <c r="CA3321" t="s">
        <v>2738</v>
      </c>
      <c r="CB3321">
        <v>0</v>
      </c>
      <c r="CC3321">
        <v>3.8249977736484701E-3</v>
      </c>
      <c r="CD3321">
        <v>3200</v>
      </c>
      <c r="CE3321">
        <v>-5.4781408241315201</v>
      </c>
      <c r="CF3321">
        <v>3.3372570075394605E-3</v>
      </c>
      <c r="CG3321">
        <v>2395.8262174728902</v>
      </c>
      <c r="CH3321">
        <v>2090.3248331780533</v>
      </c>
      <c r="CI3321">
        <v>0</v>
      </c>
    </row>
    <row r="3322" spans="77:87" x14ac:dyDescent="0.25">
      <c r="BY3322" t="s">
        <v>5238</v>
      </c>
      <c r="BZ3322" t="s">
        <v>684</v>
      </c>
      <c r="CA3322" t="s">
        <v>5239</v>
      </c>
      <c r="CB3322">
        <v>0</v>
      </c>
      <c r="CC3322">
        <v>1.5901509386419401E-4</v>
      </c>
      <c r="CD3322">
        <v>3201</v>
      </c>
      <c r="CE3322">
        <v>-0.42840003142668198</v>
      </c>
      <c r="CF3322">
        <v>1.3873844318519523E-4</v>
      </c>
      <c r="CG3322">
        <v>0</v>
      </c>
      <c r="CH3322">
        <v>0</v>
      </c>
      <c r="CI3322">
        <v>0</v>
      </c>
    </row>
    <row r="3323" spans="77:87" x14ac:dyDescent="0.25">
      <c r="BY3323" t="s">
        <v>6939</v>
      </c>
      <c r="BZ3323" t="s">
        <v>6940</v>
      </c>
      <c r="CA3323" t="s">
        <v>6941</v>
      </c>
      <c r="CB3323">
        <v>0</v>
      </c>
      <c r="CC3323">
        <v>5.2878730952786298E-3</v>
      </c>
      <c r="CD3323">
        <v>3202</v>
      </c>
      <c r="CE3323">
        <v>0</v>
      </c>
      <c r="CF3323">
        <v>4.6135952454072725E-3</v>
      </c>
      <c r="CG3323">
        <v>0</v>
      </c>
      <c r="CH3323">
        <v>0</v>
      </c>
      <c r="CI3323">
        <v>0</v>
      </c>
    </row>
    <row r="3324" spans="77:87" x14ac:dyDescent="0.25">
      <c r="BY3324" t="s">
        <v>3410</v>
      </c>
      <c r="BZ3324" t="s">
        <v>3410</v>
      </c>
      <c r="CA3324" t="s">
        <v>3411</v>
      </c>
      <c r="CB3324">
        <v>0</v>
      </c>
      <c r="CC3324">
        <v>8.8856010850506999E-4</v>
      </c>
      <c r="CD3324">
        <v>3203</v>
      </c>
      <c r="CE3324">
        <v>-7.9390586662099203</v>
      </c>
      <c r="CF3324">
        <v>7.7525625482915484E-4</v>
      </c>
      <c r="CG3324">
        <v>13281.2360901147</v>
      </c>
      <c r="CH3324">
        <v>11587.69255131982</v>
      </c>
      <c r="CI3324">
        <v>0</v>
      </c>
    </row>
    <row r="3325" spans="77:87" x14ac:dyDescent="0.25">
      <c r="BY3325" t="s">
        <v>7799</v>
      </c>
      <c r="BZ3325" t="s">
        <v>7800</v>
      </c>
      <c r="CA3325" t="s">
        <v>7801</v>
      </c>
      <c r="CB3325">
        <v>0</v>
      </c>
      <c r="CC3325">
        <v>8.9063056644103996E-5</v>
      </c>
      <c r="CD3325">
        <v>3204</v>
      </c>
      <c r="CE3325">
        <v>0.231563947274737</v>
      </c>
      <c r="CF3325">
        <v>7.7706270039187752E-5</v>
      </c>
      <c r="CG3325">
        <v>6935.4426433915196</v>
      </c>
      <c r="CH3325">
        <v>6051.0766101620966</v>
      </c>
      <c r="CI3325">
        <v>0</v>
      </c>
    </row>
    <row r="3326" spans="77:87" x14ac:dyDescent="0.25">
      <c r="BY3326" t="s">
        <v>6595</v>
      </c>
      <c r="BZ3326" t="s">
        <v>6596</v>
      </c>
      <c r="CA3326" t="s">
        <v>6597</v>
      </c>
      <c r="CB3326">
        <v>0</v>
      </c>
      <c r="CC3326">
        <v>2.9042971886058503E-4</v>
      </c>
      <c r="CD3326">
        <v>3205</v>
      </c>
      <c r="CE3326">
        <v>-2.70067134340254</v>
      </c>
      <c r="CF3326">
        <v>2.533958636897965E-4</v>
      </c>
      <c r="CG3326">
        <v>601.79205761401397</v>
      </c>
      <c r="CH3326">
        <v>525.05514517942083</v>
      </c>
      <c r="CI3326">
        <v>0</v>
      </c>
    </row>
    <row r="3327" spans="77:87" x14ac:dyDescent="0.25">
      <c r="BY3327" t="s">
        <v>7714</v>
      </c>
      <c r="BZ3327" t="s">
        <v>2071</v>
      </c>
      <c r="CA3327" t="s">
        <v>2072</v>
      </c>
      <c r="CB3327">
        <v>0</v>
      </c>
      <c r="CC3327">
        <v>4.1523657946448798E-4</v>
      </c>
      <c r="CD3327">
        <v>3206</v>
      </c>
      <c r="CE3327">
        <v>0.691938026820339</v>
      </c>
      <c r="CF3327">
        <v>3.6228810227065342E-4</v>
      </c>
      <c r="CG3327">
        <v>25645.410190079601</v>
      </c>
      <c r="CH3327">
        <v>22375.2613551018</v>
      </c>
      <c r="CI3327">
        <v>0</v>
      </c>
    </row>
    <row r="3328" spans="77:87" x14ac:dyDescent="0.25">
      <c r="BY3328" t="s">
        <v>7129</v>
      </c>
      <c r="BZ3328" t="s">
        <v>1846</v>
      </c>
      <c r="CA3328" t="s">
        <v>7130</v>
      </c>
      <c r="CB3328">
        <v>0</v>
      </c>
      <c r="CC3328">
        <v>5.9398500219916099E-3</v>
      </c>
      <c r="CD3328">
        <v>3207</v>
      </c>
      <c r="CE3328">
        <v>-12.2796503143728</v>
      </c>
      <c r="CF3328">
        <v>5.1824359862873747E-3</v>
      </c>
      <c r="CG3328">
        <v>99.200504638959998</v>
      </c>
      <c r="CH3328">
        <v>86.551051490427696</v>
      </c>
      <c r="CI3328">
        <v>0</v>
      </c>
    </row>
    <row r="3329" spans="77:87" x14ac:dyDescent="0.25">
      <c r="BY3329" t="s">
        <v>6713</v>
      </c>
      <c r="BZ3329" t="s">
        <v>6714</v>
      </c>
      <c r="CA3329" t="s">
        <v>6715</v>
      </c>
      <c r="CB3329">
        <v>0</v>
      </c>
      <c r="CC3329">
        <v>3.5466243619444298E-4</v>
      </c>
      <c r="CD3329">
        <v>3208</v>
      </c>
      <c r="CE3329">
        <v>0</v>
      </c>
      <c r="CF3329">
        <v>3.0943801030554492E-4</v>
      </c>
      <c r="CG3329">
        <v>0</v>
      </c>
      <c r="CH3329">
        <v>0</v>
      </c>
      <c r="CI3329">
        <v>0</v>
      </c>
    </row>
    <row r="3330" spans="77:87" x14ac:dyDescent="0.25">
      <c r="BY3330" t="s">
        <v>9398</v>
      </c>
      <c r="BZ3330" t="s">
        <v>9399</v>
      </c>
      <c r="CA3330" t="s">
        <v>9400</v>
      </c>
      <c r="CB3330">
        <v>0</v>
      </c>
      <c r="CC3330">
        <v>1.36013754330777E-4</v>
      </c>
      <c r="CD3330">
        <v>3209</v>
      </c>
      <c r="CE3330">
        <v>0</v>
      </c>
      <c r="CF3330">
        <v>1.1867009646104236E-4</v>
      </c>
      <c r="CG3330">
        <v>0</v>
      </c>
      <c r="CH3330">
        <v>0</v>
      </c>
      <c r="CI3330">
        <v>0</v>
      </c>
    </row>
    <row r="3331" spans="77:87" x14ac:dyDescent="0.25">
      <c r="BY3331" t="s">
        <v>10868</v>
      </c>
      <c r="BZ3331" t="s">
        <v>10868</v>
      </c>
      <c r="CA3331" t="s">
        <v>10869</v>
      </c>
      <c r="CB3331">
        <v>0</v>
      </c>
      <c r="CC3331">
        <v>1.7079985894390901E-2</v>
      </c>
      <c r="CD3331">
        <v>3210</v>
      </c>
      <c r="CE3331">
        <v>8.1259283410298302</v>
      </c>
      <c r="CF3331">
        <v>1.4902048573053547E-2</v>
      </c>
      <c r="CG3331">
        <v>19747.5283113769</v>
      </c>
      <c r="CH3331">
        <v>17229.441986279995</v>
      </c>
      <c r="CI3331">
        <v>0</v>
      </c>
    </row>
    <row r="3332" spans="77:87" x14ac:dyDescent="0.25">
      <c r="BY3332" t="s">
        <v>8194</v>
      </c>
      <c r="BZ3332" t="s">
        <v>8195</v>
      </c>
      <c r="CA3332" t="s">
        <v>8196</v>
      </c>
      <c r="CB3332">
        <v>0</v>
      </c>
      <c r="CC3332">
        <v>1.0123477108104599</v>
      </c>
      <c r="CD3332">
        <v>3211</v>
      </c>
      <c r="CE3332">
        <v>-0.45731036115774698</v>
      </c>
      <c r="CF3332">
        <v>0.88325920481417541</v>
      </c>
      <c r="CG3332">
        <v>403528.19556657999</v>
      </c>
      <c r="CH3332">
        <v>352072.70123710326</v>
      </c>
      <c r="CI3332">
        <v>0</v>
      </c>
    </row>
    <row r="3333" spans="77:87" x14ac:dyDescent="0.25">
      <c r="BY3333" t="s">
        <v>6891</v>
      </c>
      <c r="BZ3333" t="s">
        <v>10870</v>
      </c>
      <c r="CA3333" t="s">
        <v>10871</v>
      </c>
      <c r="CB3333">
        <v>0</v>
      </c>
      <c r="CC3333">
        <v>1.4840063791269401E-3</v>
      </c>
      <c r="CD3333">
        <v>3212</v>
      </c>
      <c r="CE3333">
        <v>0</v>
      </c>
      <c r="CF3333">
        <v>1.294774789698948E-3</v>
      </c>
      <c r="CG3333">
        <v>0</v>
      </c>
      <c r="CH3333">
        <v>0</v>
      </c>
      <c r="CI3333">
        <v>0</v>
      </c>
    </row>
    <row r="3334" spans="77:87" x14ac:dyDescent="0.25">
      <c r="BY3334" t="s">
        <v>8298</v>
      </c>
      <c r="BZ3334" t="s">
        <v>8298</v>
      </c>
      <c r="CA3334" t="s">
        <v>8299</v>
      </c>
      <c r="CB3334">
        <v>0</v>
      </c>
      <c r="CC3334">
        <v>2.5127640090726899E-3</v>
      </c>
      <c r="CD3334">
        <v>3213</v>
      </c>
      <c r="CE3334">
        <v>0</v>
      </c>
      <c r="CF3334">
        <v>2.192351419219796E-3</v>
      </c>
      <c r="CG3334">
        <v>0</v>
      </c>
      <c r="CH3334">
        <v>0</v>
      </c>
      <c r="CI3334">
        <v>0</v>
      </c>
    </row>
    <row r="3335" spans="77:87" x14ac:dyDescent="0.25">
      <c r="BY3335" t="s">
        <v>1172</v>
      </c>
      <c r="BZ3335" t="s">
        <v>1172</v>
      </c>
      <c r="CA3335" t="s">
        <v>1171</v>
      </c>
      <c r="CB3335">
        <v>0</v>
      </c>
      <c r="CC3335">
        <v>5.1859269136772697E-3</v>
      </c>
      <c r="CD3335">
        <v>3214</v>
      </c>
      <c r="CE3335">
        <v>17.381356903024798</v>
      </c>
      <c r="CF3335">
        <v>4.5246486292066287E-3</v>
      </c>
      <c r="CG3335">
        <v>27797.4850901504</v>
      </c>
      <c r="CH3335">
        <v>24252.916576364973</v>
      </c>
      <c r="CI3335">
        <v>0</v>
      </c>
    </row>
    <row r="3336" spans="77:87" x14ac:dyDescent="0.25">
      <c r="BY3336" t="s">
        <v>8119</v>
      </c>
      <c r="BZ3336" t="s">
        <v>8120</v>
      </c>
      <c r="CA3336" t="s">
        <v>8121</v>
      </c>
      <c r="CB3336">
        <v>0</v>
      </c>
      <c r="CC3336">
        <v>1.0948219189818699E-2</v>
      </c>
      <c r="CD3336">
        <v>3215</v>
      </c>
      <c r="CE3336">
        <v>-11.7100769606658</v>
      </c>
      <c r="CF3336">
        <v>9.5521679680481628E-3</v>
      </c>
      <c r="CG3336">
        <v>178269.76228974</v>
      </c>
      <c r="CH3336">
        <v>155537.87182112617</v>
      </c>
      <c r="CI3336">
        <v>0</v>
      </c>
    </row>
    <row r="3337" spans="77:87" x14ac:dyDescent="0.25">
      <c r="BY3337" t="s">
        <v>7598</v>
      </c>
      <c r="BZ3337" t="s">
        <v>2341</v>
      </c>
      <c r="CA3337" t="s">
        <v>2342</v>
      </c>
      <c r="CB3337">
        <v>0</v>
      </c>
      <c r="CC3337">
        <v>0.43766953096722699</v>
      </c>
      <c r="CD3337">
        <v>3216</v>
      </c>
      <c r="CE3337">
        <v>0.10955301429057999</v>
      </c>
      <c r="CF3337">
        <v>0.38186053839547218</v>
      </c>
      <c r="CG3337">
        <v>18.8410771354805</v>
      </c>
      <c r="CH3337">
        <v>16.438576025626848</v>
      </c>
      <c r="CI3337">
        <v>0</v>
      </c>
    </row>
    <row r="3338" spans="77:87" x14ac:dyDescent="0.25">
      <c r="BY3338" t="s">
        <v>8624</v>
      </c>
      <c r="BZ3338" t="s">
        <v>8625</v>
      </c>
      <c r="CA3338" t="s">
        <v>8626</v>
      </c>
      <c r="CB3338">
        <v>0</v>
      </c>
      <c r="CC3338">
        <v>8.8829086652048299E-4</v>
      </c>
      <c r="CD3338">
        <v>3217</v>
      </c>
      <c r="CE3338">
        <v>5.5883518261075604</v>
      </c>
      <c r="CF3338">
        <v>7.750213449669905E-4</v>
      </c>
      <c r="CG3338">
        <v>54963.137339581699</v>
      </c>
      <c r="CH3338">
        <v>47954.5678448623</v>
      </c>
      <c r="CI3338">
        <v>0</v>
      </c>
    </row>
    <row r="3339" spans="77:87" x14ac:dyDescent="0.25">
      <c r="BY3339" t="s">
        <v>10872</v>
      </c>
      <c r="BZ3339" t="s">
        <v>10873</v>
      </c>
      <c r="CA3339" t="s">
        <v>10874</v>
      </c>
      <c r="CB3339">
        <v>0</v>
      </c>
      <c r="CC3339">
        <v>0.14162407371042601</v>
      </c>
      <c r="CD3339">
        <v>3218</v>
      </c>
      <c r="CE3339">
        <v>0.48954736622974099</v>
      </c>
      <c r="CF3339">
        <v>0.12356502157531481</v>
      </c>
      <c r="CG3339">
        <v>7705.0413049363597</v>
      </c>
      <c r="CH3339">
        <v>6722.5406679787084</v>
      </c>
      <c r="CI3339">
        <v>0</v>
      </c>
    </row>
    <row r="3340" spans="77:87" x14ac:dyDescent="0.25">
      <c r="BY3340" t="s">
        <v>9207</v>
      </c>
      <c r="BZ3340" t="s">
        <v>9208</v>
      </c>
      <c r="CA3340" t="s">
        <v>9209</v>
      </c>
      <c r="CB3340">
        <v>0</v>
      </c>
      <c r="CC3340">
        <v>5.7936276051398104E-4</v>
      </c>
      <c r="CD3340">
        <v>3219</v>
      </c>
      <c r="CE3340">
        <v>172.91304335873599</v>
      </c>
      <c r="CF3340">
        <v>5.0548589746980156E-4</v>
      </c>
      <c r="CG3340">
        <v>212.842814781063</v>
      </c>
      <c r="CH3340">
        <v>185.70237609707061</v>
      </c>
      <c r="CI3340">
        <v>0</v>
      </c>
    </row>
    <row r="3341" spans="77:87" x14ac:dyDescent="0.25">
      <c r="BY3341" t="s">
        <v>7165</v>
      </c>
      <c r="BZ3341" t="s">
        <v>7166</v>
      </c>
      <c r="CA3341" t="s">
        <v>7167</v>
      </c>
      <c r="CB3341">
        <v>0</v>
      </c>
      <c r="CC3341">
        <v>4.5894367917824503</v>
      </c>
      <c r="CD3341">
        <v>3220</v>
      </c>
      <c r="CE3341">
        <v>-1.3554718462755799</v>
      </c>
      <c r="CF3341">
        <v>4.0042193487151048</v>
      </c>
      <c r="CG3341">
        <v>6.6087889801667299E-2</v>
      </c>
      <c r="CH3341">
        <v>5.7660758621497527E-2</v>
      </c>
      <c r="CI3341">
        <v>0</v>
      </c>
    </row>
    <row r="3342" spans="77:87" x14ac:dyDescent="0.25">
      <c r="BY3342" t="s">
        <v>10875</v>
      </c>
      <c r="BZ3342" t="s">
        <v>10875</v>
      </c>
      <c r="CA3342" t="s">
        <v>10876</v>
      </c>
      <c r="CB3342">
        <v>0</v>
      </c>
      <c r="CC3342">
        <v>5.5965496938618297E-5</v>
      </c>
      <c r="CD3342">
        <v>3221</v>
      </c>
      <c r="CE3342">
        <v>-37.9515070528577</v>
      </c>
      <c r="CF3342">
        <v>4.8829112561987349E-5</v>
      </c>
      <c r="CG3342">
        <v>254.52168046860501</v>
      </c>
      <c r="CH3342">
        <v>222.06660290533142</v>
      </c>
      <c r="CI3342">
        <v>0</v>
      </c>
    </row>
    <row r="3343" spans="77:87" x14ac:dyDescent="0.25">
      <c r="BY3343" t="s">
        <v>7404</v>
      </c>
      <c r="BZ3343" t="s">
        <v>1189</v>
      </c>
      <c r="CA3343" t="s">
        <v>7405</v>
      </c>
      <c r="CB3343">
        <v>0</v>
      </c>
      <c r="CC3343">
        <v>9.5214040767257896E-3</v>
      </c>
      <c r="CD3343">
        <v>3222</v>
      </c>
      <c r="CE3343">
        <v>-4.0121692515025904</v>
      </c>
      <c r="CF3343">
        <v>8.3072917572861813E-3</v>
      </c>
      <c r="CG3343">
        <v>1.7049951144191201E-2</v>
      </c>
      <c r="CH3343">
        <v>1.4875843673990813E-2</v>
      </c>
      <c r="CI3343">
        <v>0</v>
      </c>
    </row>
    <row r="3344" spans="77:87" x14ac:dyDescent="0.25">
      <c r="BY3344" t="s">
        <v>6747</v>
      </c>
      <c r="BZ3344" t="s">
        <v>6747</v>
      </c>
      <c r="CA3344" t="s">
        <v>6748</v>
      </c>
      <c r="CB3344">
        <v>0</v>
      </c>
      <c r="CC3344">
        <v>3.9619700884838301E-3</v>
      </c>
      <c r="CD3344">
        <v>3223</v>
      </c>
      <c r="CE3344">
        <v>-7.0823733740637298</v>
      </c>
      <c r="CF3344">
        <v>3.4567634346209047E-3</v>
      </c>
      <c r="CG3344">
        <v>279959.94134985702</v>
      </c>
      <c r="CH3344">
        <v>244261.12938857148</v>
      </c>
      <c r="CI3344">
        <v>0</v>
      </c>
    </row>
    <row r="3345" spans="77:87" x14ac:dyDescent="0.25">
      <c r="BY3345" t="s">
        <v>7550</v>
      </c>
      <c r="BZ3345" t="s">
        <v>7551</v>
      </c>
      <c r="CA3345" t="s">
        <v>7552</v>
      </c>
      <c r="CB3345">
        <v>0</v>
      </c>
      <c r="CC3345">
        <v>1.99112476485824E-3</v>
      </c>
      <c r="CD3345">
        <v>3224</v>
      </c>
      <c r="CE3345">
        <v>5.8457377105939399</v>
      </c>
      <c r="CF3345">
        <v>1.7372284815921073E-3</v>
      </c>
      <c r="CG3345">
        <v>12814.0025765584</v>
      </c>
      <c r="CH3345">
        <v>11180.037852011137</v>
      </c>
      <c r="CI3345">
        <v>0</v>
      </c>
    </row>
    <row r="3346" spans="77:87" x14ac:dyDescent="0.25">
      <c r="BY3346" t="s">
        <v>8900</v>
      </c>
      <c r="BZ3346" t="s">
        <v>8901</v>
      </c>
      <c r="CA3346" t="s">
        <v>8902</v>
      </c>
      <c r="CB3346">
        <v>0</v>
      </c>
      <c r="CC3346">
        <v>2.0111229368851701E-6</v>
      </c>
      <c r="CD3346">
        <v>3225</v>
      </c>
      <c r="CE3346">
        <v>0</v>
      </c>
      <c r="CF3346">
        <v>1.7546766067111953E-6</v>
      </c>
      <c r="CG3346">
        <v>0</v>
      </c>
      <c r="CH3346">
        <v>0</v>
      </c>
      <c r="CI3346">
        <v>0</v>
      </c>
    </row>
    <row r="3347" spans="77:87" x14ac:dyDescent="0.25">
      <c r="BY3347" t="s">
        <v>7165</v>
      </c>
      <c r="BZ3347" t="s">
        <v>8044</v>
      </c>
      <c r="CA3347" t="s">
        <v>8045</v>
      </c>
      <c r="CB3347">
        <v>0</v>
      </c>
      <c r="CC3347">
        <v>3.8860862228427102E-5</v>
      </c>
      <c r="CD3347">
        <v>3226</v>
      </c>
      <c r="CE3347">
        <v>-3.3821246391287301</v>
      </c>
      <c r="CF3347">
        <v>3.3905558242231468E-5</v>
      </c>
      <c r="CG3347">
        <v>2.3413284770091299E-2</v>
      </c>
      <c r="CH3347">
        <v>2.0427763175917886E-2</v>
      </c>
      <c r="CI3347">
        <v>0</v>
      </c>
    </row>
    <row r="3348" spans="77:87" x14ac:dyDescent="0.25">
      <c r="BY3348" t="s">
        <v>7534</v>
      </c>
      <c r="BZ3348" t="s">
        <v>7535</v>
      </c>
      <c r="CA3348" t="s">
        <v>7536</v>
      </c>
      <c r="CB3348">
        <v>0</v>
      </c>
      <c r="CC3348">
        <v>4.8109601259230798E-4</v>
      </c>
      <c r="CD3348">
        <v>3227</v>
      </c>
      <c r="CE3348">
        <v>0.27655026222372697</v>
      </c>
      <c r="CF3348">
        <v>4.1974953564261264E-4</v>
      </c>
      <c r="CG3348">
        <v>0.481096012592308</v>
      </c>
      <c r="CH3348">
        <v>0.41974953564261264</v>
      </c>
      <c r="CI3348">
        <v>0</v>
      </c>
    </row>
    <row r="3349" spans="77:87" x14ac:dyDescent="0.25">
      <c r="BY3349" t="s">
        <v>8916</v>
      </c>
      <c r="BZ3349" t="s">
        <v>8917</v>
      </c>
      <c r="CA3349" t="s">
        <v>8918</v>
      </c>
      <c r="CB3349">
        <v>0</v>
      </c>
      <c r="CC3349">
        <v>0.20225299615207001</v>
      </c>
      <c r="CD3349">
        <v>3228</v>
      </c>
      <c r="CE3349">
        <v>21.483906571469401</v>
      </c>
      <c r="CF3349">
        <v>0.17646290760073505</v>
      </c>
      <c r="CG3349">
        <v>8.18821619391999</v>
      </c>
      <c r="CH3349">
        <v>7.1441039941684803</v>
      </c>
      <c r="CI3349">
        <v>0</v>
      </c>
    </row>
    <row r="3350" spans="77:87" x14ac:dyDescent="0.25">
      <c r="BY3350" t="s">
        <v>3936</v>
      </c>
      <c r="BZ3350" t="s">
        <v>285</v>
      </c>
      <c r="CA3350" t="s">
        <v>286</v>
      </c>
      <c r="CB3350">
        <v>0</v>
      </c>
      <c r="CC3350">
        <v>67.747215493038595</v>
      </c>
      <c r="CD3350">
        <v>3229</v>
      </c>
      <c r="CE3350">
        <v>-1.4426983155291699</v>
      </c>
      <c r="CF3350">
        <v>59.108497056659303</v>
      </c>
      <c r="CG3350">
        <v>1065.96694814135</v>
      </c>
      <c r="CH3350">
        <v>930.04123871605441</v>
      </c>
      <c r="CI3350">
        <v>0</v>
      </c>
    </row>
    <row r="3351" spans="77:87" x14ac:dyDescent="0.25">
      <c r="BY3351" t="s">
        <v>6112</v>
      </c>
      <c r="BZ3351" t="s">
        <v>10877</v>
      </c>
      <c r="CA3351" t="s">
        <v>10878</v>
      </c>
      <c r="CB3351">
        <v>0</v>
      </c>
      <c r="CC3351">
        <v>8.5860954761156599E-2</v>
      </c>
      <c r="CD3351">
        <v>3230</v>
      </c>
      <c r="CE3351">
        <v>-55.937519165517699</v>
      </c>
      <c r="CF3351">
        <v>7.4912480975742518E-2</v>
      </c>
      <c r="CG3351">
        <v>387.38636525726099</v>
      </c>
      <c r="CH3351">
        <v>337.9891802778468</v>
      </c>
      <c r="CI3351">
        <v>0</v>
      </c>
    </row>
    <row r="3352" spans="77:87" x14ac:dyDescent="0.25">
      <c r="BY3352" t="s">
        <v>4115</v>
      </c>
      <c r="BZ3352" t="s">
        <v>2780</v>
      </c>
      <c r="CA3352" t="s">
        <v>2781</v>
      </c>
      <c r="CB3352">
        <v>0</v>
      </c>
      <c r="CC3352">
        <v>1.86774655595189E-3</v>
      </c>
      <c r="CD3352">
        <v>3231</v>
      </c>
      <c r="CE3352">
        <v>1.23507757397045</v>
      </c>
      <c r="CF3352">
        <v>1.6295827216162414E-3</v>
      </c>
      <c r="CG3352">
        <v>80605.073203877793</v>
      </c>
      <c r="CH3352">
        <v>70326.797899358557</v>
      </c>
      <c r="CI3352">
        <v>0</v>
      </c>
    </row>
    <row r="3353" spans="77:87" x14ac:dyDescent="0.25">
      <c r="BY3353" t="s">
        <v>10879</v>
      </c>
      <c r="BZ3353" t="s">
        <v>10879</v>
      </c>
      <c r="CA3353" t="s">
        <v>10880</v>
      </c>
      <c r="CB3353">
        <v>0</v>
      </c>
      <c r="CC3353">
        <v>1.8193617689500299E-2</v>
      </c>
      <c r="CD3353">
        <v>3232</v>
      </c>
      <c r="CE3353">
        <v>-10.468734915373499</v>
      </c>
      <c r="CF3353">
        <v>1.5873676723441366E-2</v>
      </c>
      <c r="CG3353">
        <v>199279.826308188</v>
      </c>
      <c r="CH3353">
        <v>173868.8585363258</v>
      </c>
      <c r="CI3353">
        <v>0</v>
      </c>
    </row>
    <row r="3354" spans="77:87" x14ac:dyDescent="0.25">
      <c r="BY3354" t="s">
        <v>4109</v>
      </c>
      <c r="BZ3354" t="s">
        <v>3453</v>
      </c>
      <c r="CA3354" t="s">
        <v>3454</v>
      </c>
      <c r="CB3354">
        <v>0</v>
      </c>
      <c r="CC3354">
        <v>3.5919485227157801E-2</v>
      </c>
      <c r="CD3354">
        <v>3233</v>
      </c>
      <c r="CE3354">
        <v>0.35215039419472699</v>
      </c>
      <c r="CF3354">
        <v>3.1339247987902018E-2</v>
      </c>
      <c r="CG3354">
        <v>2877570.0143375602</v>
      </c>
      <c r="CH3354">
        <v>2510639.5515293218</v>
      </c>
      <c r="CI3354">
        <v>0</v>
      </c>
    </row>
    <row r="3355" spans="77:87" x14ac:dyDescent="0.25">
      <c r="BY3355" t="s">
        <v>6809</v>
      </c>
      <c r="BZ3355" t="s">
        <v>1130</v>
      </c>
      <c r="CA3355" t="s">
        <v>1131</v>
      </c>
      <c r="CB3355">
        <v>0</v>
      </c>
      <c r="CC3355">
        <v>2.4287339418436199E-4</v>
      </c>
      <c r="CD3355">
        <v>3234</v>
      </c>
      <c r="CE3355">
        <v>0</v>
      </c>
      <c r="CF3355">
        <v>2.1190363619833736E-4</v>
      </c>
      <c r="CG3355">
        <v>0</v>
      </c>
      <c r="CH3355">
        <v>0</v>
      </c>
      <c r="CI3355">
        <v>0</v>
      </c>
    </row>
    <row r="3356" spans="77:87" x14ac:dyDescent="0.25">
      <c r="BY3356" t="s">
        <v>5877</v>
      </c>
      <c r="BZ3356" t="s">
        <v>8460</v>
      </c>
      <c r="CA3356" t="s">
        <v>8461</v>
      </c>
      <c r="CB3356">
        <v>0</v>
      </c>
      <c r="CC3356">
        <v>2.4639455097712798E-3</v>
      </c>
      <c r="CD3356">
        <v>3235</v>
      </c>
      <c r="CE3356">
        <v>2.40089217848214</v>
      </c>
      <c r="CF3356">
        <v>2.1497579620383058E-3</v>
      </c>
      <c r="CG3356">
        <v>53479.976712713702</v>
      </c>
      <c r="CH3356">
        <v>46660.530962168748</v>
      </c>
      <c r="CI3356">
        <v>0</v>
      </c>
    </row>
    <row r="3357" spans="77:87" x14ac:dyDescent="0.25">
      <c r="BY3357" t="s">
        <v>2453</v>
      </c>
      <c r="BZ3357" t="s">
        <v>2453</v>
      </c>
      <c r="CA3357" t="s">
        <v>4493</v>
      </c>
      <c r="CB3357">
        <v>0</v>
      </c>
      <c r="CC3357">
        <v>0.50364360019754895</v>
      </c>
      <c r="CD3357">
        <v>3236</v>
      </c>
      <c r="CE3357">
        <v>1.1237644781259599</v>
      </c>
      <c r="CF3357">
        <v>0.43942199016195893</v>
      </c>
      <c r="CG3357">
        <v>43942.982970676603</v>
      </c>
      <c r="CH3357">
        <v>38339.637440153769</v>
      </c>
      <c r="CI3357">
        <v>0</v>
      </c>
    </row>
    <row r="3358" spans="77:87" x14ac:dyDescent="0.25">
      <c r="BY3358" t="s">
        <v>8721</v>
      </c>
      <c r="BZ3358" t="s">
        <v>377</v>
      </c>
      <c r="CA3358" t="s">
        <v>378</v>
      </c>
      <c r="CB3358">
        <v>0</v>
      </c>
      <c r="CC3358">
        <v>0.12976978511592299</v>
      </c>
      <c r="CD3358">
        <v>3237</v>
      </c>
      <c r="CE3358">
        <v>0</v>
      </c>
      <c r="CF3358">
        <v>0.11322232073665124</v>
      </c>
      <c r="CG3358">
        <v>0</v>
      </c>
      <c r="CH3358">
        <v>0</v>
      </c>
      <c r="CI3358">
        <v>0</v>
      </c>
    </row>
    <row r="3359" spans="77:87" x14ac:dyDescent="0.25">
      <c r="BY3359" t="s">
        <v>7916</v>
      </c>
      <c r="BZ3359" t="s">
        <v>7916</v>
      </c>
      <c r="CA3359" t="s">
        <v>7917</v>
      </c>
      <c r="CB3359">
        <v>0</v>
      </c>
      <c r="CC3359">
        <v>6.9322377524818805E-5</v>
      </c>
      <c r="CD3359">
        <v>3238</v>
      </c>
      <c r="CE3359">
        <v>0.55310876029665301</v>
      </c>
      <c r="CF3359">
        <v>6.0482803877119088E-5</v>
      </c>
      <c r="CG3359">
        <v>0</v>
      </c>
      <c r="CH3359">
        <v>0</v>
      </c>
      <c r="CI3359">
        <v>0</v>
      </c>
    </row>
    <row r="3360" spans="77:87" x14ac:dyDescent="0.25">
      <c r="BY3360" t="s">
        <v>10881</v>
      </c>
      <c r="BZ3360" t="s">
        <v>10882</v>
      </c>
      <c r="CA3360" t="s">
        <v>10883</v>
      </c>
      <c r="CB3360">
        <v>0</v>
      </c>
      <c r="CC3360">
        <v>1.0960616234895199E-3</v>
      </c>
      <c r="CD3360">
        <v>3239</v>
      </c>
      <c r="CE3360">
        <v>0</v>
      </c>
      <c r="CF3360">
        <v>9.5629842163187781E-4</v>
      </c>
      <c r="CG3360">
        <v>0</v>
      </c>
      <c r="CH3360">
        <v>0</v>
      </c>
      <c r="CI3360">
        <v>0</v>
      </c>
    </row>
    <row r="3361" spans="77:87" x14ac:dyDescent="0.25">
      <c r="BY3361" t="s">
        <v>6649</v>
      </c>
      <c r="BZ3361" t="s">
        <v>503</v>
      </c>
      <c r="CA3361" t="s">
        <v>504</v>
      </c>
      <c r="CB3361">
        <v>0</v>
      </c>
      <c r="CC3361">
        <v>9.9082286871472497E-2</v>
      </c>
      <c r="CD3361">
        <v>3240</v>
      </c>
      <c r="CE3361">
        <v>-8.8787298279764606</v>
      </c>
      <c r="CF3361">
        <v>8.6447908143343591E-2</v>
      </c>
      <c r="CG3361">
        <v>3278.33108875875</v>
      </c>
      <c r="CH3361">
        <v>2860.2979783067681</v>
      </c>
      <c r="CI3361">
        <v>0</v>
      </c>
    </row>
    <row r="3362" spans="77:87" x14ac:dyDescent="0.25">
      <c r="BY3362" t="s">
        <v>8994</v>
      </c>
      <c r="BZ3362" t="s">
        <v>8995</v>
      </c>
      <c r="CA3362" t="s">
        <v>8996</v>
      </c>
      <c r="CB3362">
        <v>0</v>
      </c>
      <c r="CC3362">
        <v>5.3125342146869502E-2</v>
      </c>
      <c r="CD3362">
        <v>3241</v>
      </c>
      <c r="CE3362">
        <v>0</v>
      </c>
      <c r="CF3362">
        <v>4.6351117268353607E-2</v>
      </c>
      <c r="CG3362">
        <v>0</v>
      </c>
      <c r="CH3362">
        <v>0</v>
      </c>
      <c r="CI3362">
        <v>0</v>
      </c>
    </row>
    <row r="3363" spans="77:87" x14ac:dyDescent="0.25">
      <c r="BY3363" t="s">
        <v>8071</v>
      </c>
      <c r="BZ3363" t="s">
        <v>8072</v>
      </c>
      <c r="CA3363" t="s">
        <v>8073</v>
      </c>
      <c r="CB3363">
        <v>0</v>
      </c>
      <c r="CC3363">
        <v>1.24313212691486E-3</v>
      </c>
      <c r="CD3363">
        <v>3242</v>
      </c>
      <c r="CE3363">
        <v>-10.0789087173123</v>
      </c>
      <c r="CF3363">
        <v>1.0846153768834391E-3</v>
      </c>
      <c r="CG3363">
        <v>244.185298318805</v>
      </c>
      <c r="CH3363">
        <v>213.04825418898099</v>
      </c>
      <c r="CI3363">
        <v>0</v>
      </c>
    </row>
    <row r="3364" spans="77:87" x14ac:dyDescent="0.25">
      <c r="BY3364" t="s">
        <v>6325</v>
      </c>
      <c r="BZ3364" t="s">
        <v>191</v>
      </c>
      <c r="CA3364" t="s">
        <v>192</v>
      </c>
      <c r="CB3364">
        <v>0</v>
      </c>
      <c r="CC3364">
        <v>8.7209614397705302</v>
      </c>
      <c r="CD3364">
        <v>3243</v>
      </c>
      <c r="CE3364">
        <v>6.1056232367601098</v>
      </c>
      <c r="CF3364">
        <v>7.6089167627396348</v>
      </c>
      <c r="CG3364">
        <v>24908.112739509801</v>
      </c>
      <c r="CH3364">
        <v>21731.97965164396</v>
      </c>
      <c r="CI3364">
        <v>0</v>
      </c>
    </row>
    <row r="3365" spans="77:87" x14ac:dyDescent="0.25">
      <c r="BY3365" t="s">
        <v>4354</v>
      </c>
      <c r="BZ3365" t="s">
        <v>1213</v>
      </c>
      <c r="CA3365" t="s">
        <v>4355</v>
      </c>
      <c r="CB3365">
        <v>0</v>
      </c>
      <c r="CC3365">
        <v>4.6545591641973E-2</v>
      </c>
      <c r="CD3365">
        <v>3244</v>
      </c>
      <c r="CE3365">
        <v>1.15324240409831</v>
      </c>
      <c r="CF3365">
        <v>4.0610377069338476E-2</v>
      </c>
      <c r="CG3365">
        <v>346.52931664167198</v>
      </c>
      <c r="CH3365">
        <v>302.34197735942598</v>
      </c>
      <c r="CI3365">
        <v>0</v>
      </c>
    </row>
    <row r="3366" spans="77:87" x14ac:dyDescent="0.25">
      <c r="BY3366" t="s">
        <v>9111</v>
      </c>
      <c r="BZ3366" t="s">
        <v>9112</v>
      </c>
      <c r="CA3366" t="s">
        <v>9113</v>
      </c>
      <c r="CB3366">
        <v>0</v>
      </c>
      <c r="CC3366">
        <v>4.6936388867295398E-2</v>
      </c>
      <c r="CD3366">
        <v>3245</v>
      </c>
      <c r="CE3366">
        <v>0</v>
      </c>
      <c r="CF3366">
        <v>4.0951342177271109E-2</v>
      </c>
      <c r="CG3366">
        <v>0</v>
      </c>
      <c r="CH3366">
        <v>0</v>
      </c>
      <c r="CI3366">
        <v>0</v>
      </c>
    </row>
    <row r="3367" spans="77:87" x14ac:dyDescent="0.25">
      <c r="BY3367" t="s">
        <v>9497</v>
      </c>
      <c r="BZ3367" t="s">
        <v>9498</v>
      </c>
      <c r="CA3367" t="s">
        <v>9499</v>
      </c>
      <c r="CB3367">
        <v>0</v>
      </c>
      <c r="CC3367">
        <v>9.4167889224358703E-2</v>
      </c>
      <c r="CD3367">
        <v>3246</v>
      </c>
      <c r="CE3367">
        <v>65.783263516272797</v>
      </c>
      <c r="CF3367">
        <v>8.2160164997803861E-2</v>
      </c>
      <c r="CG3367">
        <v>540.30799351064604</v>
      </c>
      <c r="CH3367">
        <v>471.41116002612978</v>
      </c>
      <c r="CI3367">
        <v>0</v>
      </c>
    </row>
    <row r="3368" spans="77:87" x14ac:dyDescent="0.25">
      <c r="BY3368" t="s">
        <v>7817</v>
      </c>
      <c r="BZ3368" t="s">
        <v>574</v>
      </c>
      <c r="CA3368" t="s">
        <v>575</v>
      </c>
      <c r="CB3368">
        <v>0</v>
      </c>
      <c r="CC3368">
        <v>4.83078254208559E-4</v>
      </c>
      <c r="CD3368">
        <v>3247</v>
      </c>
      <c r="CE3368">
        <v>0</v>
      </c>
      <c r="CF3368">
        <v>4.2147901370140903E-4</v>
      </c>
      <c r="CG3368">
        <v>0</v>
      </c>
      <c r="CH3368">
        <v>0</v>
      </c>
      <c r="CI3368">
        <v>0</v>
      </c>
    </row>
    <row r="3369" spans="77:87" x14ac:dyDescent="0.25">
      <c r="BY3369" t="s">
        <v>10884</v>
      </c>
      <c r="BZ3369" t="s">
        <v>10885</v>
      </c>
      <c r="CA3369" t="s">
        <v>10886</v>
      </c>
      <c r="CB3369">
        <v>0</v>
      </c>
      <c r="CC3369">
        <v>3.2935791772012802E-3</v>
      </c>
      <c r="CD3369">
        <v>3248</v>
      </c>
      <c r="CE3369">
        <v>-11.022185312451599</v>
      </c>
      <c r="CF3369">
        <v>2.8736017219996375E-3</v>
      </c>
      <c r="CG3369">
        <v>31756.097680204301</v>
      </c>
      <c r="CH3369">
        <v>27706.750640610742</v>
      </c>
      <c r="CI3369">
        <v>0</v>
      </c>
    </row>
    <row r="3370" spans="77:87" x14ac:dyDescent="0.25">
      <c r="BY3370" t="s">
        <v>6985</v>
      </c>
      <c r="BZ3370" t="s">
        <v>6985</v>
      </c>
      <c r="CA3370" t="s">
        <v>6986</v>
      </c>
      <c r="CB3370">
        <v>0</v>
      </c>
      <c r="CC3370">
        <v>1.2418208921605001E-2</v>
      </c>
      <c r="CD3370">
        <v>3249</v>
      </c>
      <c r="CE3370">
        <v>0</v>
      </c>
      <c r="CF3370">
        <v>1.0834713429175465E-2</v>
      </c>
      <c r="CG3370">
        <v>0</v>
      </c>
      <c r="CH3370">
        <v>0</v>
      </c>
      <c r="CI3370">
        <v>0</v>
      </c>
    </row>
    <row r="3371" spans="77:87" x14ac:dyDescent="0.25">
      <c r="BY3371" t="s">
        <v>7578</v>
      </c>
      <c r="BZ3371" t="s">
        <v>7579</v>
      </c>
      <c r="CA3371" t="s">
        <v>3161</v>
      </c>
      <c r="CB3371">
        <v>0</v>
      </c>
      <c r="CC3371">
        <v>3.9258626870967601E-3</v>
      </c>
      <c r="CD3371">
        <v>3250</v>
      </c>
      <c r="CE3371">
        <v>1.15047801211161</v>
      </c>
      <c r="CF3371">
        <v>3.4252602324143055E-3</v>
      </c>
      <c r="CG3371">
        <v>43.395931367608</v>
      </c>
      <c r="CH3371">
        <v>37.862342575198852</v>
      </c>
      <c r="CI3371">
        <v>0</v>
      </c>
    </row>
    <row r="3372" spans="77:87" x14ac:dyDescent="0.25">
      <c r="BY3372" t="s">
        <v>10887</v>
      </c>
      <c r="BZ3372" t="s">
        <v>10888</v>
      </c>
      <c r="CA3372" t="s">
        <v>10889</v>
      </c>
      <c r="CB3372">
        <v>0</v>
      </c>
      <c r="CC3372">
        <v>3.30339366464278E-3</v>
      </c>
      <c r="CD3372">
        <v>3251</v>
      </c>
      <c r="CE3372">
        <v>-2.9228972431820801</v>
      </c>
      <c r="CF3372">
        <v>2.8821647248895221E-3</v>
      </c>
      <c r="CG3372">
        <v>7.7470197205103002</v>
      </c>
      <c r="CH3372">
        <v>6.7591662478691532</v>
      </c>
      <c r="CI3372">
        <v>0</v>
      </c>
    </row>
    <row r="3373" spans="77:87" x14ac:dyDescent="0.25">
      <c r="BY3373" t="s">
        <v>6725</v>
      </c>
      <c r="BZ3373" t="s">
        <v>6726</v>
      </c>
      <c r="CA3373" t="s">
        <v>6727</v>
      </c>
      <c r="CB3373">
        <v>0</v>
      </c>
      <c r="CC3373">
        <v>1.4200602192681801E-2</v>
      </c>
      <c r="CD3373">
        <v>3252</v>
      </c>
      <c r="CE3373">
        <v>27.579196701612702</v>
      </c>
      <c r="CF3373">
        <v>1.2389826604684179E-2</v>
      </c>
      <c r="CG3373">
        <v>0.59918792680330302</v>
      </c>
      <c r="CH3373">
        <v>0.52278307750490693</v>
      </c>
      <c r="CI3373">
        <v>0</v>
      </c>
    </row>
    <row r="3374" spans="77:87" x14ac:dyDescent="0.25">
      <c r="BY3374" t="s">
        <v>8663</v>
      </c>
      <c r="BZ3374" t="s">
        <v>8664</v>
      </c>
      <c r="CA3374" t="s">
        <v>8665</v>
      </c>
      <c r="CB3374">
        <v>0</v>
      </c>
      <c r="CC3374">
        <v>2.7831798245131902E-16</v>
      </c>
      <c r="CD3374">
        <v>3253</v>
      </c>
      <c r="CE3374">
        <v>0</v>
      </c>
      <c r="CF3374">
        <v>2.4282854323702166E-16</v>
      </c>
      <c r="CG3374">
        <v>0</v>
      </c>
      <c r="CH3374">
        <v>0</v>
      </c>
      <c r="CI3374">
        <v>0</v>
      </c>
    </row>
    <row r="3375" spans="77:87" x14ac:dyDescent="0.25">
      <c r="BY3375" t="s">
        <v>8178</v>
      </c>
      <c r="BZ3375" t="s">
        <v>8179</v>
      </c>
      <c r="CA3375" t="s">
        <v>1053</v>
      </c>
      <c r="CB3375">
        <v>0</v>
      </c>
      <c r="CC3375">
        <v>0.20851505910177101</v>
      </c>
      <c r="CD3375">
        <v>3254</v>
      </c>
      <c r="CE3375">
        <v>0</v>
      </c>
      <c r="CF3375">
        <v>0.18192646985546787</v>
      </c>
      <c r="CG3375">
        <v>0</v>
      </c>
      <c r="CH3375">
        <v>0</v>
      </c>
      <c r="CI3375">
        <v>0</v>
      </c>
    </row>
    <row r="3376" spans="77:87" x14ac:dyDescent="0.25">
      <c r="BY3376" t="s">
        <v>8265</v>
      </c>
      <c r="BZ3376" t="s">
        <v>1365</v>
      </c>
      <c r="CA3376" t="s">
        <v>1366</v>
      </c>
      <c r="CB3376">
        <v>0</v>
      </c>
      <c r="CC3376">
        <v>1.14971171616441E-5</v>
      </c>
      <c r="CD3376">
        <v>3255</v>
      </c>
      <c r="CE3376">
        <v>-1.44009603168386</v>
      </c>
      <c r="CF3376">
        <v>1.003107376389422E-5</v>
      </c>
      <c r="CG3376">
        <v>0</v>
      </c>
      <c r="CH3376">
        <v>0</v>
      </c>
      <c r="CI3376">
        <v>0</v>
      </c>
    </row>
    <row r="3377" spans="77:87" x14ac:dyDescent="0.25">
      <c r="BY3377" t="s">
        <v>6310</v>
      </c>
      <c r="BZ3377" t="s">
        <v>522</v>
      </c>
      <c r="CA3377" t="s">
        <v>523</v>
      </c>
      <c r="CB3377">
        <v>0</v>
      </c>
      <c r="CC3377">
        <v>1.92292783475816E-3</v>
      </c>
      <c r="CD3377">
        <v>3256</v>
      </c>
      <c r="CE3377">
        <v>0</v>
      </c>
      <c r="CF3377">
        <v>1.6777276148368088E-3</v>
      </c>
      <c r="CG3377">
        <v>0</v>
      </c>
      <c r="CH3377">
        <v>0</v>
      </c>
      <c r="CI3377">
        <v>0</v>
      </c>
    </row>
    <row r="3378" spans="77:87" x14ac:dyDescent="0.25">
      <c r="BY3378" t="s">
        <v>9238</v>
      </c>
      <c r="BZ3378" t="s">
        <v>2083</v>
      </c>
      <c r="CA3378" t="s">
        <v>9239</v>
      </c>
      <c r="CB3378">
        <v>0</v>
      </c>
      <c r="CC3378">
        <v>5.9203956782868598E-2</v>
      </c>
      <c r="CD3378">
        <v>3257</v>
      </c>
      <c r="CE3378">
        <v>-9.6041773809393405</v>
      </c>
      <c r="CF3378">
        <v>5.1654623437657921E-2</v>
      </c>
      <c r="CG3378">
        <v>46.178751194662198</v>
      </c>
      <c r="CH3378">
        <v>40.290313914826065</v>
      </c>
      <c r="CI3378">
        <v>0</v>
      </c>
    </row>
    <row r="3379" spans="77:87" x14ac:dyDescent="0.25">
      <c r="BY3379" t="s">
        <v>9187</v>
      </c>
      <c r="BZ3379" t="s">
        <v>9188</v>
      </c>
      <c r="CA3379" t="s">
        <v>1674</v>
      </c>
      <c r="CB3379">
        <v>0</v>
      </c>
      <c r="CC3379">
        <v>2.2025473780044099E-4</v>
      </c>
      <c r="CD3379">
        <v>3258</v>
      </c>
      <c r="CE3379">
        <v>-1.7132248497196501</v>
      </c>
      <c r="CF3379">
        <v>1.9216917516455564E-4</v>
      </c>
      <c r="CG3379">
        <v>0</v>
      </c>
      <c r="CH3379">
        <v>0</v>
      </c>
      <c r="CI3379">
        <v>0</v>
      </c>
    </row>
    <row r="3380" spans="77:87" x14ac:dyDescent="0.25">
      <c r="BY3380" t="s">
        <v>7638</v>
      </c>
      <c r="BZ3380" t="s">
        <v>1525</v>
      </c>
      <c r="CA3380" t="s">
        <v>1526</v>
      </c>
      <c r="CB3380">
        <v>0</v>
      </c>
      <c r="CC3380">
        <v>7.6470390789391504E-4</v>
      </c>
      <c r="CD3380">
        <v>3259</v>
      </c>
      <c r="CE3380">
        <v>11.071930531253701</v>
      </c>
      <c r="CF3380">
        <v>6.6719345378273064E-4</v>
      </c>
      <c r="CG3380">
        <v>58.236305083174301</v>
      </c>
      <c r="CH3380">
        <v>50.810360876798441</v>
      </c>
      <c r="CI3380">
        <v>0</v>
      </c>
    </row>
    <row r="3381" spans="77:87" x14ac:dyDescent="0.25">
      <c r="BY3381" t="s">
        <v>8118</v>
      </c>
      <c r="BZ3381" t="s">
        <v>355</v>
      </c>
      <c r="CA3381" t="s">
        <v>356</v>
      </c>
      <c r="CB3381">
        <v>0</v>
      </c>
      <c r="CC3381">
        <v>2.15023319637495E-2</v>
      </c>
      <c r="CD3381">
        <v>3260</v>
      </c>
      <c r="CE3381">
        <v>48.6940413375373</v>
      </c>
      <c r="CF3381">
        <v>1.8760483605723955E-2</v>
      </c>
      <c r="CG3381">
        <v>8070.7372415198997</v>
      </c>
      <c r="CH3381">
        <v>7041.6052529047347</v>
      </c>
      <c r="CI3381">
        <v>0</v>
      </c>
    </row>
    <row r="3382" spans="77:87" x14ac:dyDescent="0.25">
      <c r="BY3382" t="s">
        <v>5673</v>
      </c>
      <c r="BZ3382" t="s">
        <v>8020</v>
      </c>
      <c r="CA3382" t="s">
        <v>8021</v>
      </c>
      <c r="CB3382">
        <v>0</v>
      </c>
      <c r="CC3382">
        <v>3.4662714295242198E-5</v>
      </c>
      <c r="CD3382">
        <v>3261</v>
      </c>
      <c r="CE3382">
        <v>0.15010132751712499</v>
      </c>
      <c r="CF3382">
        <v>3.02427329445987E-5</v>
      </c>
      <c r="CG3382">
        <v>2.3917272863717098</v>
      </c>
      <c r="CH3382">
        <v>2.0867485731773088</v>
      </c>
      <c r="CI3382">
        <v>0</v>
      </c>
    </row>
    <row r="3383" spans="77:87" x14ac:dyDescent="0.25">
      <c r="BY3383" t="s">
        <v>2584</v>
      </c>
      <c r="BZ3383" t="s">
        <v>10890</v>
      </c>
      <c r="CA3383" t="s">
        <v>10891</v>
      </c>
      <c r="CB3383">
        <v>0</v>
      </c>
      <c r="CC3383">
        <v>2.1300232079856402E-2</v>
      </c>
      <c r="CD3383">
        <v>3262</v>
      </c>
      <c r="CE3383">
        <v>0.63873883364620798</v>
      </c>
      <c r="CF3383">
        <v>1.8584154286425601E-2</v>
      </c>
      <c r="CG3383">
        <v>6513.1210646822501</v>
      </c>
      <c r="CH3383">
        <v>5682.6069452403608</v>
      </c>
      <c r="CI3383">
        <v>0</v>
      </c>
    </row>
    <row r="3384" spans="77:87" x14ac:dyDescent="0.25">
      <c r="BY3384" t="s">
        <v>10892</v>
      </c>
      <c r="BZ3384" t="s">
        <v>10893</v>
      </c>
      <c r="CA3384" t="s">
        <v>10894</v>
      </c>
      <c r="CB3384">
        <v>0</v>
      </c>
      <c r="CC3384">
        <v>7.8706297316921102E-3</v>
      </c>
      <c r="CD3384">
        <v>3263</v>
      </c>
      <c r="CE3384">
        <v>-6.6293451194584003</v>
      </c>
      <c r="CF3384">
        <v>6.8670142520851256E-3</v>
      </c>
      <c r="CG3384">
        <v>341107.4304445</v>
      </c>
      <c r="CH3384">
        <v>297611.45755880018</v>
      </c>
      <c r="CI3384">
        <v>0</v>
      </c>
    </row>
    <row r="3385" spans="77:87" x14ac:dyDescent="0.25">
      <c r="BY3385" t="s">
        <v>7465</v>
      </c>
      <c r="BZ3385" t="s">
        <v>895</v>
      </c>
      <c r="CA3385" t="s">
        <v>896</v>
      </c>
      <c r="CB3385">
        <v>0</v>
      </c>
      <c r="CC3385">
        <v>4.9218230422338604E-4</v>
      </c>
      <c r="CD3385">
        <v>3264</v>
      </c>
      <c r="CE3385">
        <v>-2.2672960066318599</v>
      </c>
      <c r="CF3385">
        <v>4.2942216988264538E-4</v>
      </c>
      <c r="CG3385">
        <v>5.3894050910197304</v>
      </c>
      <c r="CH3385">
        <v>4.7021804902434425</v>
      </c>
      <c r="CI3385">
        <v>0</v>
      </c>
    </row>
    <row r="3386" spans="77:87" x14ac:dyDescent="0.25">
      <c r="BY3386" t="s">
        <v>8879</v>
      </c>
      <c r="BZ3386" t="s">
        <v>8880</v>
      </c>
      <c r="CA3386" t="s">
        <v>8881</v>
      </c>
      <c r="CB3386">
        <v>0</v>
      </c>
      <c r="CC3386">
        <v>9.8740690900606305E-4</v>
      </c>
      <c r="CD3386">
        <v>3265</v>
      </c>
      <c r="CE3386">
        <v>-7.3195734971117998</v>
      </c>
      <c r="CF3386">
        <v>8.6149870441106435E-4</v>
      </c>
      <c r="CG3386">
        <v>24549.806047837399</v>
      </c>
      <c r="CH3386">
        <v>21419.362079453473</v>
      </c>
      <c r="CI3386">
        <v>0</v>
      </c>
    </row>
    <row r="3387" spans="77:87" x14ac:dyDescent="0.25">
      <c r="BY3387" t="s">
        <v>10895</v>
      </c>
      <c r="BZ3387" t="s">
        <v>10896</v>
      </c>
      <c r="CA3387" t="s">
        <v>10897</v>
      </c>
      <c r="CB3387">
        <v>0</v>
      </c>
      <c r="CC3387">
        <v>5.1839255433852899E-2</v>
      </c>
      <c r="CD3387">
        <v>3266</v>
      </c>
      <c r="CE3387">
        <v>-1.98275046351244</v>
      </c>
      <c r="CF3387">
        <v>4.5229024616460604E-2</v>
      </c>
      <c r="CG3387">
        <v>3684.3563576983001</v>
      </c>
      <c r="CH3387">
        <v>3214.5493411027605</v>
      </c>
      <c r="CI3387">
        <v>0</v>
      </c>
    </row>
    <row r="3388" spans="77:87" x14ac:dyDescent="0.25">
      <c r="BY3388" t="s">
        <v>7612</v>
      </c>
      <c r="BZ3388" t="s">
        <v>2140</v>
      </c>
      <c r="CA3388" t="s">
        <v>2141</v>
      </c>
      <c r="CB3388">
        <v>0</v>
      </c>
      <c r="CC3388">
        <v>1.6349897342297599E-2</v>
      </c>
      <c r="CD3388">
        <v>3267</v>
      </c>
      <c r="CE3388">
        <v>172.44466007487699</v>
      </c>
      <c r="CF3388">
        <v>1.426505653259187E-2</v>
      </c>
      <c r="CG3388">
        <v>3.2699794684595198</v>
      </c>
      <c r="CH3388">
        <v>2.8530113065183742</v>
      </c>
      <c r="CI3388">
        <v>0</v>
      </c>
    </row>
    <row r="3389" spans="77:87" x14ac:dyDescent="0.25">
      <c r="BY3389" t="s">
        <v>6852</v>
      </c>
      <c r="BZ3389" t="s">
        <v>9149</v>
      </c>
      <c r="CA3389" t="s">
        <v>9150</v>
      </c>
      <c r="CB3389">
        <v>0</v>
      </c>
      <c r="CC3389">
        <v>4.4890882360814201E-4</v>
      </c>
      <c r="CD3389">
        <v>3268</v>
      </c>
      <c r="CE3389">
        <v>-22.970487818538999</v>
      </c>
      <c r="CF3389">
        <v>3.9166666387457357E-4</v>
      </c>
      <c r="CG3389">
        <v>25.9101073757843</v>
      </c>
      <c r="CH3389">
        <v>22.606205943868552</v>
      </c>
      <c r="CI3389">
        <v>0</v>
      </c>
    </row>
    <row r="3390" spans="77:87" x14ac:dyDescent="0.25">
      <c r="BY3390" t="s">
        <v>8225</v>
      </c>
      <c r="BZ3390" t="s">
        <v>8225</v>
      </c>
      <c r="CA3390" t="s">
        <v>8226</v>
      </c>
      <c r="CB3390">
        <v>0</v>
      </c>
      <c r="CC3390">
        <v>1.2058893827902</v>
      </c>
      <c r="CD3390">
        <v>3269</v>
      </c>
      <c r="CE3390">
        <v>0.61022958953835005</v>
      </c>
      <c r="CF3390">
        <v>1.052121604033091</v>
      </c>
      <c r="CG3390">
        <v>47611.1296125179</v>
      </c>
      <c r="CH3390">
        <v>41540.044031107311</v>
      </c>
      <c r="CI3390">
        <v>0</v>
      </c>
    </row>
    <row r="3391" spans="77:87" x14ac:dyDescent="0.25">
      <c r="BY3391" t="s">
        <v>5888</v>
      </c>
      <c r="BZ3391" t="s">
        <v>3082</v>
      </c>
      <c r="CA3391" t="s">
        <v>5889</v>
      </c>
      <c r="CB3391">
        <v>0</v>
      </c>
      <c r="CC3391">
        <v>4.8589678641624098E-2</v>
      </c>
      <c r="CD3391">
        <v>3270</v>
      </c>
      <c r="CE3391">
        <v>0.98213237827589905</v>
      </c>
      <c r="CF3391">
        <v>4.2393814359316065E-2</v>
      </c>
      <c r="CG3391">
        <v>5.7335820797116499</v>
      </c>
      <c r="CH3391">
        <v>5.0024700943993015</v>
      </c>
      <c r="CI3391">
        <v>0</v>
      </c>
    </row>
    <row r="3392" spans="77:87" x14ac:dyDescent="0.25">
      <c r="BY3392" t="s">
        <v>10898</v>
      </c>
      <c r="BZ3392" t="s">
        <v>10899</v>
      </c>
      <c r="CA3392" t="s">
        <v>10900</v>
      </c>
      <c r="CB3392">
        <v>0</v>
      </c>
      <c r="CC3392">
        <v>0.13238227285392401</v>
      </c>
      <c r="CD3392">
        <v>3271</v>
      </c>
      <c r="CE3392">
        <v>-5.9841813446541599</v>
      </c>
      <c r="CF3392">
        <v>0.11550167971322881</v>
      </c>
      <c r="CG3392">
        <v>1828.6360496131001</v>
      </c>
      <c r="CH3392">
        <v>1595.4593523827361</v>
      </c>
      <c r="CI3392">
        <v>0</v>
      </c>
    </row>
    <row r="3393" spans="77:87" x14ac:dyDescent="0.25">
      <c r="BY3393" t="s">
        <v>7026</v>
      </c>
      <c r="BZ3393" t="s">
        <v>7026</v>
      </c>
      <c r="CA3393" t="s">
        <v>10901</v>
      </c>
      <c r="CB3393">
        <v>0</v>
      </c>
      <c r="CC3393">
        <v>1.49486332646077E-2</v>
      </c>
      <c r="CD3393">
        <v>3272</v>
      </c>
      <c r="CE3393">
        <v>0.42853985143169199</v>
      </c>
      <c r="CF3393">
        <v>1.3042473242504521E-2</v>
      </c>
      <c r="CG3393">
        <v>1058.3632351342201</v>
      </c>
      <c r="CH3393">
        <v>923.4071055693156</v>
      </c>
      <c r="CI3393">
        <v>0</v>
      </c>
    </row>
    <row r="3394" spans="77:87" x14ac:dyDescent="0.25">
      <c r="BY3394" t="s">
        <v>10902</v>
      </c>
      <c r="BZ3394" t="s">
        <v>10903</v>
      </c>
      <c r="CA3394" t="s">
        <v>10904</v>
      </c>
      <c r="CB3394">
        <v>0</v>
      </c>
      <c r="CC3394">
        <v>4.9980265678380299E-2</v>
      </c>
      <c r="CD3394">
        <v>3273</v>
      </c>
      <c r="CE3394">
        <v>-3.1642317107574897E-2</v>
      </c>
      <c r="CF3394">
        <v>4.3607082080667332E-2</v>
      </c>
      <c r="CG3394">
        <v>3.4986185974866202</v>
      </c>
      <c r="CH3394">
        <v>3.0524957456467128</v>
      </c>
      <c r="CI3394">
        <v>0</v>
      </c>
    </row>
    <row r="3395" spans="77:87" x14ac:dyDescent="0.25">
      <c r="BY3395" t="s">
        <v>9371</v>
      </c>
      <c r="BZ3395" t="s">
        <v>9372</v>
      </c>
      <c r="CA3395" t="s">
        <v>9373</v>
      </c>
      <c r="CB3395">
        <v>0</v>
      </c>
      <c r="CC3395">
        <v>0.115446084286497</v>
      </c>
      <c r="CD3395">
        <v>3274</v>
      </c>
      <c r="CE3395">
        <v>0</v>
      </c>
      <c r="CF3395">
        <v>0.10072509229478867</v>
      </c>
      <c r="CG3395">
        <v>1.1544608428649701</v>
      </c>
      <c r="CH3395">
        <v>1.0072509229478868</v>
      </c>
      <c r="CI3395">
        <v>0</v>
      </c>
    </row>
    <row r="3396" spans="77:87" x14ac:dyDescent="0.25">
      <c r="BY3396" t="s">
        <v>7921</v>
      </c>
      <c r="BZ3396" t="s">
        <v>202</v>
      </c>
      <c r="CA3396" t="s">
        <v>7922</v>
      </c>
      <c r="CB3396">
        <v>0</v>
      </c>
      <c r="CC3396">
        <v>1.29650670232656E-4</v>
      </c>
      <c r="CD3396">
        <v>3275</v>
      </c>
      <c r="CE3396">
        <v>0</v>
      </c>
      <c r="CF3396">
        <v>1.1311839466860916E-4</v>
      </c>
      <c r="CG3396">
        <v>0</v>
      </c>
      <c r="CH3396">
        <v>0</v>
      </c>
      <c r="CI3396">
        <v>0</v>
      </c>
    </row>
    <row r="3397" spans="77:87" x14ac:dyDescent="0.25">
      <c r="BY3397" t="s">
        <v>8083</v>
      </c>
      <c r="BZ3397" t="s">
        <v>1818</v>
      </c>
      <c r="CA3397" t="s">
        <v>1819</v>
      </c>
      <c r="CB3397">
        <v>0</v>
      </c>
      <c r="CC3397">
        <v>192.99896220552799</v>
      </c>
      <c r="CD3397">
        <v>3276</v>
      </c>
      <c r="CE3397">
        <v>-7.4563189269035304</v>
      </c>
      <c r="CF3397">
        <v>168.38889253885239</v>
      </c>
      <c r="CG3397">
        <v>1482.34311820328</v>
      </c>
      <c r="CH3397">
        <v>1293.3236178287077</v>
      </c>
      <c r="CI3397">
        <v>0</v>
      </c>
    </row>
    <row r="3398" spans="77:87" x14ac:dyDescent="0.25">
      <c r="BY3398" t="s">
        <v>9232</v>
      </c>
      <c r="BZ3398" t="s">
        <v>1389</v>
      </c>
      <c r="CA3398" t="s">
        <v>1390</v>
      </c>
      <c r="CB3398">
        <v>0</v>
      </c>
      <c r="CC3398">
        <v>1.1045628449802501E-4</v>
      </c>
      <c r="CD3398">
        <v>3277</v>
      </c>
      <c r="CE3398">
        <v>1.9193102675473299</v>
      </c>
      <c r="CF3398">
        <v>9.6371561836543898E-5</v>
      </c>
      <c r="CG3398">
        <v>0</v>
      </c>
      <c r="CH3398">
        <v>0</v>
      </c>
      <c r="CI3398">
        <v>0</v>
      </c>
    </row>
    <row r="3399" spans="77:87" x14ac:dyDescent="0.25">
      <c r="BY3399" t="s">
        <v>6928</v>
      </c>
      <c r="BZ3399" t="s">
        <v>6929</v>
      </c>
      <c r="CA3399" t="s">
        <v>6930</v>
      </c>
      <c r="CB3399">
        <v>0</v>
      </c>
      <c r="CC3399">
        <v>7.4848661318271102E-4</v>
      </c>
      <c r="CD3399">
        <v>3278</v>
      </c>
      <c r="CE3399">
        <v>0</v>
      </c>
      <c r="CF3399">
        <v>6.5304409118933113E-4</v>
      </c>
      <c r="CG3399">
        <v>0</v>
      </c>
      <c r="CH3399">
        <v>0</v>
      </c>
      <c r="CI3399">
        <v>0</v>
      </c>
    </row>
    <row r="3400" spans="77:87" x14ac:dyDescent="0.25">
      <c r="BY3400" t="s">
        <v>9427</v>
      </c>
      <c r="BZ3400" t="s">
        <v>9427</v>
      </c>
      <c r="CA3400" t="s">
        <v>9428</v>
      </c>
      <c r="CB3400">
        <v>0</v>
      </c>
      <c r="CC3400">
        <v>1.8082050023430302E-2</v>
      </c>
      <c r="CD3400">
        <v>3279</v>
      </c>
      <c r="CE3400">
        <v>0</v>
      </c>
      <c r="CF3400">
        <v>1.5776335496742618E-2</v>
      </c>
      <c r="CG3400">
        <v>0</v>
      </c>
      <c r="CH3400">
        <v>0</v>
      </c>
      <c r="CI3400">
        <v>0</v>
      </c>
    </row>
    <row r="3401" spans="77:87" x14ac:dyDescent="0.25">
      <c r="BY3401" t="s">
        <v>8754</v>
      </c>
      <c r="BZ3401" t="s">
        <v>8882</v>
      </c>
      <c r="CA3401" t="s">
        <v>8883</v>
      </c>
      <c r="CB3401">
        <v>0</v>
      </c>
      <c r="CC3401">
        <v>2.6460819199493502E-2</v>
      </c>
      <c r="CD3401">
        <v>3280</v>
      </c>
      <c r="CE3401">
        <v>2.1141438876334302</v>
      </c>
      <c r="CF3401">
        <v>2.3086694300089299E-2</v>
      </c>
      <c r="CG3401">
        <v>8453.0417569322399</v>
      </c>
      <c r="CH3401">
        <v>7375.1605903387863</v>
      </c>
      <c r="CI3401">
        <v>0</v>
      </c>
    </row>
    <row r="3402" spans="77:87" x14ac:dyDescent="0.25">
      <c r="BY3402" t="s">
        <v>4017</v>
      </c>
      <c r="BZ3402" t="s">
        <v>2055</v>
      </c>
      <c r="CA3402" t="s">
        <v>2056</v>
      </c>
      <c r="CB3402">
        <v>0</v>
      </c>
      <c r="CC3402">
        <v>1.90250819925172E-2</v>
      </c>
      <c r="CD3402">
        <v>3281</v>
      </c>
      <c r="CE3402">
        <v>-8.0211344075989899E-2</v>
      </c>
      <c r="CF3402">
        <v>1.6599117687323368E-2</v>
      </c>
      <c r="CG3402">
        <v>0.38050163985034402</v>
      </c>
      <c r="CH3402">
        <v>0.3319823537464674</v>
      </c>
      <c r="CI3402">
        <v>0</v>
      </c>
    </row>
    <row r="3403" spans="77:87" x14ac:dyDescent="0.25">
      <c r="BY3403" t="s">
        <v>7301</v>
      </c>
      <c r="BZ3403" t="s">
        <v>7302</v>
      </c>
      <c r="CA3403" t="s">
        <v>7303</v>
      </c>
      <c r="CB3403">
        <v>0</v>
      </c>
      <c r="CC3403">
        <v>4.9018450084110403E-3</v>
      </c>
      <c r="CD3403">
        <v>3282</v>
      </c>
      <c r="CE3403">
        <v>16.560728775948402</v>
      </c>
      <c r="CF3403">
        <v>4.2767911440085172E-3</v>
      </c>
      <c r="CG3403">
        <v>61551.065842944998</v>
      </c>
      <c r="CH3403">
        <v>53702.443233047736</v>
      </c>
      <c r="CI3403">
        <v>0</v>
      </c>
    </row>
    <row r="3404" spans="77:87" x14ac:dyDescent="0.25">
      <c r="BY3404" t="s">
        <v>10905</v>
      </c>
      <c r="BZ3404" t="s">
        <v>10906</v>
      </c>
      <c r="CA3404" t="s">
        <v>10907</v>
      </c>
      <c r="CB3404">
        <v>0</v>
      </c>
      <c r="CC3404">
        <v>0.27835943160716498</v>
      </c>
      <c r="CD3404">
        <v>3283</v>
      </c>
      <c r="CE3404">
        <v>54.403873279368703</v>
      </c>
      <c r="CF3404">
        <v>0.24286470704520907</v>
      </c>
      <c r="CG3404">
        <v>5223.0361652814599</v>
      </c>
      <c r="CH3404">
        <v>4557.0259317017617</v>
      </c>
      <c r="CI3404">
        <v>0</v>
      </c>
    </row>
    <row r="3405" spans="77:87" x14ac:dyDescent="0.25">
      <c r="BY3405" t="s">
        <v>3912</v>
      </c>
      <c r="BZ3405" t="s">
        <v>10908</v>
      </c>
      <c r="CA3405" t="s">
        <v>10909</v>
      </c>
      <c r="CB3405">
        <v>0</v>
      </c>
      <c r="CC3405">
        <v>3481.8051699586599</v>
      </c>
      <c r="CD3405">
        <v>3284</v>
      </c>
      <c r="CE3405">
        <v>1.3327024244106001</v>
      </c>
      <c r="CF3405">
        <v>3037.8262655165527</v>
      </c>
      <c r="CG3405">
        <v>1370.75908469773</v>
      </c>
      <c r="CH3405">
        <v>1195.9681107715842</v>
      </c>
      <c r="CI3405">
        <v>0</v>
      </c>
    </row>
    <row r="3406" spans="77:87" x14ac:dyDescent="0.25">
      <c r="BY3406" t="s">
        <v>8844</v>
      </c>
      <c r="BZ3406" t="s">
        <v>3037</v>
      </c>
      <c r="CA3406" t="s">
        <v>3038</v>
      </c>
      <c r="CB3406">
        <v>0</v>
      </c>
      <c r="CC3406">
        <v>1.07704257263833E-6</v>
      </c>
      <c r="CD3406">
        <v>3285</v>
      </c>
      <c r="CE3406">
        <v>0.14204515430086301</v>
      </c>
      <c r="CF3406">
        <v>9.3970456603092647E-7</v>
      </c>
      <c r="CG3406">
        <v>87.922955183389405</v>
      </c>
      <c r="CH3406">
        <v>76.711547476134726</v>
      </c>
      <c r="CI3406">
        <v>0</v>
      </c>
    </row>
    <row r="3407" spans="77:87" x14ac:dyDescent="0.25">
      <c r="BY3407" t="s">
        <v>4563</v>
      </c>
      <c r="BZ3407" t="s">
        <v>10910</v>
      </c>
      <c r="CA3407" t="s">
        <v>10911</v>
      </c>
      <c r="CB3407">
        <v>0</v>
      </c>
      <c r="CC3407">
        <v>8.0017091249929098E-4</v>
      </c>
      <c r="CD3407">
        <v>3286</v>
      </c>
      <c r="CE3407">
        <v>5.5146077616573503</v>
      </c>
      <c r="CF3407">
        <v>6.9813791876285674E-4</v>
      </c>
      <c r="CG3407">
        <v>0.20244324086232099</v>
      </c>
      <c r="CH3407">
        <v>0.17662889344700308</v>
      </c>
      <c r="CI3407">
        <v>0</v>
      </c>
    </row>
    <row r="3408" spans="77:87" x14ac:dyDescent="0.25">
      <c r="BY3408" t="s">
        <v>7691</v>
      </c>
      <c r="BZ3408" t="s">
        <v>7692</v>
      </c>
      <c r="CA3408" t="s">
        <v>7693</v>
      </c>
      <c r="CB3408">
        <v>0</v>
      </c>
      <c r="CC3408">
        <v>6.80182720237857E-2</v>
      </c>
      <c r="CD3408">
        <v>3287</v>
      </c>
      <c r="CE3408">
        <v>-0.21721391247055599</v>
      </c>
      <c r="CF3408">
        <v>5.9344990084944718E-2</v>
      </c>
      <c r="CG3408">
        <v>68.018272023785698</v>
      </c>
      <c r="CH3408">
        <v>59.344990084944719</v>
      </c>
      <c r="CI3408">
        <v>0</v>
      </c>
    </row>
    <row r="3409" spans="77:87" x14ac:dyDescent="0.25">
      <c r="BY3409" t="s">
        <v>4824</v>
      </c>
      <c r="BZ3409" t="s">
        <v>436</v>
      </c>
      <c r="CA3409" t="s">
        <v>4825</v>
      </c>
      <c r="CB3409">
        <v>0</v>
      </c>
      <c r="CC3409">
        <v>3.3662389987325701E-2</v>
      </c>
      <c r="CD3409">
        <v>3288</v>
      </c>
      <c r="CE3409">
        <v>6.8440578076166103</v>
      </c>
      <c r="CF3409">
        <v>2.9369963990481866E-2</v>
      </c>
      <c r="CG3409">
        <v>113028.42775649999</v>
      </c>
      <c r="CH3409">
        <v>98615.720819557697</v>
      </c>
      <c r="CI3409">
        <v>0</v>
      </c>
    </row>
    <row r="3410" spans="77:87" x14ac:dyDescent="0.25">
      <c r="BY3410" t="s">
        <v>5558</v>
      </c>
      <c r="BZ3410" t="s">
        <v>5559</v>
      </c>
      <c r="CA3410" t="s">
        <v>5560</v>
      </c>
      <c r="CB3410">
        <v>0</v>
      </c>
      <c r="CC3410">
        <v>2.1135976749224902E-2</v>
      </c>
      <c r="CD3410">
        <v>3289</v>
      </c>
      <c r="CE3410">
        <v>4.62292719324721</v>
      </c>
      <c r="CF3410">
        <v>1.8440843810024247E-2</v>
      </c>
      <c r="CG3410">
        <v>2002240.6541621999</v>
      </c>
      <c r="CH3410">
        <v>1746926.939387362</v>
      </c>
      <c r="CI3410">
        <v>0</v>
      </c>
    </row>
    <row r="3411" spans="77:87" x14ac:dyDescent="0.25">
      <c r="BY3411" t="s">
        <v>9330</v>
      </c>
      <c r="BZ3411" t="s">
        <v>3528</v>
      </c>
      <c r="CA3411" t="s">
        <v>9331</v>
      </c>
      <c r="CB3411">
        <v>0</v>
      </c>
      <c r="CC3411">
        <v>1.2171764294532599E-4</v>
      </c>
      <c r="CD3411">
        <v>3290</v>
      </c>
      <c r="CE3411">
        <v>1.76387777563439</v>
      </c>
      <c r="CF3411">
        <v>1.0619693942279575E-4</v>
      </c>
      <c r="CG3411">
        <v>472.76085459563001</v>
      </c>
      <c r="CH3411">
        <v>412.47722698272304</v>
      </c>
      <c r="CI3411">
        <v>0</v>
      </c>
    </row>
    <row r="3412" spans="77:87" x14ac:dyDescent="0.25">
      <c r="BY3412" t="s">
        <v>10912</v>
      </c>
      <c r="BZ3412" t="s">
        <v>10913</v>
      </c>
      <c r="CA3412" t="s">
        <v>10914</v>
      </c>
      <c r="CB3412">
        <v>0</v>
      </c>
      <c r="CC3412">
        <v>34.258738757720998</v>
      </c>
      <c r="CD3412">
        <v>3291</v>
      </c>
      <c r="CE3412">
        <v>7.5500797403197604</v>
      </c>
      <c r="CF3412">
        <v>29.890269943768978</v>
      </c>
      <c r="CG3412">
        <v>1816515.10327129</v>
      </c>
      <c r="CH3412">
        <v>1584883.9963927555</v>
      </c>
      <c r="CI3412">
        <v>0</v>
      </c>
    </row>
    <row r="3413" spans="77:87" x14ac:dyDescent="0.25">
      <c r="BY3413" t="s">
        <v>8391</v>
      </c>
      <c r="BZ3413" t="s">
        <v>8392</v>
      </c>
      <c r="CA3413" t="s">
        <v>8393</v>
      </c>
      <c r="CB3413">
        <v>0</v>
      </c>
      <c r="CC3413">
        <v>6.2322469419245303</v>
      </c>
      <c r="CD3413">
        <v>3292</v>
      </c>
      <c r="CE3413">
        <v>0</v>
      </c>
      <c r="CF3413">
        <v>5.4375482053719688</v>
      </c>
      <c r="CG3413">
        <v>0</v>
      </c>
      <c r="CH3413">
        <v>0</v>
      </c>
      <c r="CI3413">
        <v>0</v>
      </c>
    </row>
    <row r="3414" spans="77:87" x14ac:dyDescent="0.25">
      <c r="BY3414" t="s">
        <v>9270</v>
      </c>
      <c r="BZ3414" t="s">
        <v>518</v>
      </c>
      <c r="CA3414" t="s">
        <v>519</v>
      </c>
      <c r="CB3414">
        <v>0</v>
      </c>
      <c r="CC3414">
        <v>6.9964045772004605E-5</v>
      </c>
      <c r="CD3414">
        <v>3293</v>
      </c>
      <c r="CE3414">
        <v>-1.4362602395619699</v>
      </c>
      <c r="CF3414">
        <v>6.1042650439433233E-5</v>
      </c>
      <c r="CG3414">
        <v>3.29434996162286</v>
      </c>
      <c r="CH3414">
        <v>2.874274220616484</v>
      </c>
      <c r="CI3414">
        <v>0</v>
      </c>
    </row>
    <row r="3415" spans="77:87" x14ac:dyDescent="0.25">
      <c r="BY3415" t="s">
        <v>5434</v>
      </c>
      <c r="BZ3415" t="s">
        <v>690</v>
      </c>
      <c r="CA3415" t="s">
        <v>5435</v>
      </c>
      <c r="CB3415">
        <v>0</v>
      </c>
      <c r="CC3415">
        <v>4.8134804518189901E-4</v>
      </c>
      <c r="CD3415">
        <v>3294</v>
      </c>
      <c r="CE3415">
        <v>0</v>
      </c>
      <c r="CF3415">
        <v>4.1996943054857457E-4</v>
      </c>
      <c r="CG3415">
        <v>0</v>
      </c>
      <c r="CH3415">
        <v>0</v>
      </c>
      <c r="CI3415">
        <v>0</v>
      </c>
    </row>
    <row r="3416" spans="77:87" x14ac:dyDescent="0.25">
      <c r="BY3416" t="s">
        <v>7654</v>
      </c>
      <c r="BZ3416" t="s">
        <v>3575</v>
      </c>
      <c r="CA3416" t="s">
        <v>3576</v>
      </c>
      <c r="CB3416">
        <v>0</v>
      </c>
      <c r="CC3416">
        <v>3.0849089198044199E-2</v>
      </c>
      <c r="CD3416">
        <v>3295</v>
      </c>
      <c r="CE3416">
        <v>0</v>
      </c>
      <c r="CF3416">
        <v>2.6915398438044805E-2</v>
      </c>
      <c r="CG3416">
        <v>0</v>
      </c>
      <c r="CH3416">
        <v>0</v>
      </c>
      <c r="CI3416">
        <v>0</v>
      </c>
    </row>
    <row r="3417" spans="77:87" x14ac:dyDescent="0.25">
      <c r="BY3417" t="s">
        <v>8123</v>
      </c>
      <c r="BZ3417" t="s">
        <v>8124</v>
      </c>
      <c r="CA3417" t="s">
        <v>8125</v>
      </c>
      <c r="CB3417">
        <v>0</v>
      </c>
      <c r="CC3417">
        <v>2.2780002493456302E-3</v>
      </c>
      <c r="CD3417">
        <v>3296</v>
      </c>
      <c r="CE3417">
        <v>0</v>
      </c>
      <c r="CF3417">
        <v>1.9875233255505723E-3</v>
      </c>
      <c r="CG3417">
        <v>0</v>
      </c>
      <c r="CH3417">
        <v>0</v>
      </c>
      <c r="CI3417">
        <v>0</v>
      </c>
    </row>
    <row r="3418" spans="77:87" x14ac:dyDescent="0.25">
      <c r="BY3418" t="s">
        <v>5797</v>
      </c>
      <c r="BZ3418" t="s">
        <v>5797</v>
      </c>
      <c r="CA3418" t="s">
        <v>5798</v>
      </c>
      <c r="CB3418">
        <v>0</v>
      </c>
      <c r="CC3418">
        <v>1.1010473761790601E-3</v>
      </c>
      <c r="CD3418">
        <v>3297</v>
      </c>
      <c r="CE3418">
        <v>0</v>
      </c>
      <c r="CF3418">
        <v>9.6064842105296391E-4</v>
      </c>
      <c r="CG3418">
        <v>0</v>
      </c>
      <c r="CH3418">
        <v>0</v>
      </c>
      <c r="CI3418">
        <v>0</v>
      </c>
    </row>
    <row r="3419" spans="77:87" x14ac:dyDescent="0.25">
      <c r="BY3419" t="s">
        <v>7806</v>
      </c>
      <c r="BZ3419" t="s">
        <v>1912</v>
      </c>
      <c r="CA3419" t="s">
        <v>1913</v>
      </c>
      <c r="CB3419">
        <v>0</v>
      </c>
      <c r="CC3419">
        <v>3.49975901390476E-3</v>
      </c>
      <c r="CD3419">
        <v>3298</v>
      </c>
      <c r="CE3419">
        <v>-1.15378040876324</v>
      </c>
      <c r="CF3419">
        <v>3.0534907430057098E-3</v>
      </c>
      <c r="CG3419">
        <v>75928.979230509402</v>
      </c>
      <c r="CH3419">
        <v>66246.971372910251</v>
      </c>
      <c r="CI3419">
        <v>0</v>
      </c>
    </row>
    <row r="3420" spans="77:87" x14ac:dyDescent="0.25">
      <c r="BY3420" t="s">
        <v>4424</v>
      </c>
      <c r="BZ3420" t="s">
        <v>4424</v>
      </c>
      <c r="CA3420" t="s">
        <v>10915</v>
      </c>
      <c r="CB3420">
        <v>0</v>
      </c>
      <c r="CC3420">
        <v>3.9502860381215997E-2</v>
      </c>
      <c r="CD3420">
        <v>3299</v>
      </c>
      <c r="CE3420">
        <v>-0.46969697516262399</v>
      </c>
      <c r="CF3420">
        <v>3.4465692642565639E-2</v>
      </c>
      <c r="CG3420">
        <v>715.90717845994698</v>
      </c>
      <c r="CH3420">
        <v>624.61899050580564</v>
      </c>
      <c r="CI3420">
        <v>0</v>
      </c>
    </row>
    <row r="3421" spans="77:87" x14ac:dyDescent="0.25">
      <c r="BY3421" t="s">
        <v>2584</v>
      </c>
      <c r="BZ3421" t="s">
        <v>754</v>
      </c>
      <c r="CA3421" t="s">
        <v>755</v>
      </c>
      <c r="CB3421">
        <v>0</v>
      </c>
      <c r="CC3421">
        <v>2.3070699385364401E-4</v>
      </c>
      <c r="CD3421">
        <v>3300</v>
      </c>
      <c r="CE3421">
        <v>0.56972000297763103</v>
      </c>
      <c r="CF3421">
        <v>2.0128862223939053E-4</v>
      </c>
      <c r="CG3421">
        <v>3.1503791451563399</v>
      </c>
      <c r="CH3421">
        <v>2.7486616988408756</v>
      </c>
      <c r="CI3421">
        <v>0</v>
      </c>
    </row>
    <row r="3422" spans="77:87" x14ac:dyDescent="0.25">
      <c r="BY3422" t="s">
        <v>5867</v>
      </c>
      <c r="BZ3422" t="s">
        <v>2413</v>
      </c>
      <c r="CA3422" t="s">
        <v>2414</v>
      </c>
      <c r="CB3422">
        <v>0</v>
      </c>
      <c r="CC3422">
        <v>4.7897079256192703E-3</v>
      </c>
      <c r="CD3422">
        <v>3301</v>
      </c>
      <c r="CE3422">
        <v>-53.836891520366301</v>
      </c>
      <c r="CF3422">
        <v>4.178953109191857E-3</v>
      </c>
      <c r="CG3422">
        <v>106.937030824705</v>
      </c>
      <c r="CH3422">
        <v>93.301062276123616</v>
      </c>
      <c r="CI3422">
        <v>0</v>
      </c>
    </row>
    <row r="3423" spans="77:87" x14ac:dyDescent="0.25">
      <c r="BY3423" t="s">
        <v>6789</v>
      </c>
      <c r="BZ3423" t="s">
        <v>6790</v>
      </c>
      <c r="CA3423" t="s">
        <v>6791</v>
      </c>
      <c r="CB3423">
        <v>0</v>
      </c>
      <c r="CC3423">
        <v>3.4654454825202298E-5</v>
      </c>
      <c r="CD3423">
        <v>3302</v>
      </c>
      <c r="CE3423">
        <v>1.17683693106358</v>
      </c>
      <c r="CF3423">
        <v>3.0235526672621467E-5</v>
      </c>
      <c r="CG3423">
        <v>3.4654454825202299</v>
      </c>
      <c r="CH3423">
        <v>3.0235526672621469</v>
      </c>
      <c r="CI3423">
        <v>0</v>
      </c>
    </row>
    <row r="3424" spans="77:87" x14ac:dyDescent="0.25">
      <c r="BY3424" t="s">
        <v>10916</v>
      </c>
      <c r="BZ3424" t="s">
        <v>10917</v>
      </c>
      <c r="CA3424" t="s">
        <v>10918</v>
      </c>
      <c r="CB3424">
        <v>0</v>
      </c>
      <c r="CC3424">
        <v>70.074199719218498</v>
      </c>
      <c r="CD3424">
        <v>3303</v>
      </c>
      <c r="CE3424">
        <v>4.0862789407883398</v>
      </c>
      <c r="CF3424">
        <v>61.138758216222101</v>
      </c>
      <c r="CG3424">
        <v>24630.485753491801</v>
      </c>
      <c r="CH3424">
        <v>21489.753993121059</v>
      </c>
      <c r="CI3424">
        <v>0</v>
      </c>
    </row>
    <row r="3425" spans="77:87" x14ac:dyDescent="0.25">
      <c r="BY3425" t="s">
        <v>9134</v>
      </c>
      <c r="BZ3425" t="s">
        <v>1283</v>
      </c>
      <c r="CA3425" t="s">
        <v>1284</v>
      </c>
      <c r="CB3425">
        <v>0</v>
      </c>
      <c r="CC3425">
        <v>0.108971672721971</v>
      </c>
      <c r="CD3425">
        <v>3304</v>
      </c>
      <c r="CE3425">
        <v>-3.5779842849517698E-2</v>
      </c>
      <c r="CF3425">
        <v>9.5076258846501643E-2</v>
      </c>
      <c r="CG3425">
        <v>0</v>
      </c>
      <c r="CH3425">
        <v>0</v>
      </c>
      <c r="CI3425">
        <v>0</v>
      </c>
    </row>
    <row r="3426" spans="77:87" x14ac:dyDescent="0.25">
      <c r="BY3426" t="s">
        <v>8794</v>
      </c>
      <c r="BZ3426" t="s">
        <v>2116</v>
      </c>
      <c r="CA3426" t="s">
        <v>8795</v>
      </c>
      <c r="CB3426">
        <v>0</v>
      </c>
      <c r="CC3426">
        <v>5.5893646640022899E-4</v>
      </c>
      <c r="CD3426">
        <v>3305</v>
      </c>
      <c r="CE3426">
        <v>0</v>
      </c>
      <c r="CF3426">
        <v>4.8766424182367042E-4</v>
      </c>
      <c r="CG3426">
        <v>0</v>
      </c>
      <c r="CH3426">
        <v>0</v>
      </c>
      <c r="CI3426">
        <v>0</v>
      </c>
    </row>
    <row r="3427" spans="77:87" x14ac:dyDescent="0.25">
      <c r="BY3427" t="s">
        <v>9289</v>
      </c>
      <c r="BZ3427" t="s">
        <v>1882</v>
      </c>
      <c r="CA3427" t="s">
        <v>1883</v>
      </c>
      <c r="CB3427">
        <v>0</v>
      </c>
      <c r="CC3427">
        <v>3.1535536917650903E-2</v>
      </c>
      <c r="CD3427">
        <v>3306</v>
      </c>
      <c r="CE3427">
        <v>4.3364784181113603</v>
      </c>
      <c r="CF3427">
        <v>2.7514314463133578E-2</v>
      </c>
      <c r="CG3427">
        <v>14772.4243413438</v>
      </c>
      <c r="CH3427">
        <v>12888.733423881693</v>
      </c>
      <c r="CI3427">
        <v>0</v>
      </c>
    </row>
    <row r="3428" spans="77:87" x14ac:dyDescent="0.25">
      <c r="BY3428" t="s">
        <v>10919</v>
      </c>
      <c r="BZ3428" t="s">
        <v>10920</v>
      </c>
      <c r="CA3428" t="s">
        <v>10921</v>
      </c>
      <c r="CB3428">
        <v>0</v>
      </c>
      <c r="CC3428">
        <v>3.1118194937154302E-6</v>
      </c>
      <c r="CD3428">
        <v>3307</v>
      </c>
      <c r="CE3428">
        <v>-11.8347533137349</v>
      </c>
      <c r="CF3428">
        <v>2.7150189427938022E-6</v>
      </c>
      <c r="CG3428">
        <v>554.98057915099196</v>
      </c>
      <c r="CH3428">
        <v>484.21278558113261</v>
      </c>
      <c r="CI3428">
        <v>0</v>
      </c>
    </row>
    <row r="3429" spans="77:87" x14ac:dyDescent="0.25">
      <c r="BY3429" t="s">
        <v>8769</v>
      </c>
      <c r="BZ3429" t="s">
        <v>1705</v>
      </c>
      <c r="CA3429" t="s">
        <v>1706</v>
      </c>
      <c r="CB3429">
        <v>0</v>
      </c>
      <c r="CC3429">
        <v>7.5934231791322798E-5</v>
      </c>
      <c r="CD3429">
        <v>3308</v>
      </c>
      <c r="CE3429">
        <v>0.67301019368391102</v>
      </c>
      <c r="CF3429">
        <v>6.6251554158684096E-5</v>
      </c>
      <c r="CG3429">
        <v>0.70682613026451002</v>
      </c>
      <c r="CH3429">
        <v>0.61669590308996158</v>
      </c>
      <c r="CI3429">
        <v>0</v>
      </c>
    </row>
    <row r="3430" spans="77:87" x14ac:dyDescent="0.25">
      <c r="BY3430" t="s">
        <v>9382</v>
      </c>
      <c r="BZ3430" t="s">
        <v>9382</v>
      </c>
      <c r="CA3430" t="s">
        <v>9383</v>
      </c>
      <c r="CB3430">
        <v>0</v>
      </c>
      <c r="CC3430">
        <v>8841.1301921127506</v>
      </c>
      <c r="CD3430">
        <v>3309</v>
      </c>
      <c r="CE3430">
        <v>0</v>
      </c>
      <c r="CF3430">
        <v>7713.762316795689</v>
      </c>
      <c r="CG3430">
        <v>0</v>
      </c>
      <c r="CH3430">
        <v>0</v>
      </c>
      <c r="CI3430">
        <v>0</v>
      </c>
    </row>
    <row r="3431" spans="77:87" x14ac:dyDescent="0.25">
      <c r="BY3431" t="s">
        <v>10922</v>
      </c>
      <c r="BZ3431" t="s">
        <v>10923</v>
      </c>
      <c r="CA3431" t="s">
        <v>10924</v>
      </c>
      <c r="CB3431">
        <v>0</v>
      </c>
      <c r="CC3431">
        <v>9.7356763111622606E-5</v>
      </c>
      <c r="CD3431">
        <v>3310</v>
      </c>
      <c r="CE3431">
        <v>13.0246033812737</v>
      </c>
      <c r="CF3431">
        <v>8.4942412820207205E-5</v>
      </c>
      <c r="CG3431">
        <v>4.4568194933334899</v>
      </c>
      <c r="CH3431">
        <v>3.8885126124605653</v>
      </c>
      <c r="CI3431">
        <v>0</v>
      </c>
    </row>
    <row r="3432" spans="77:87" x14ac:dyDescent="0.25">
      <c r="BY3432" t="s">
        <v>5869</v>
      </c>
      <c r="BZ3432" t="s">
        <v>10925</v>
      </c>
      <c r="CA3432" t="s">
        <v>10926</v>
      </c>
      <c r="CB3432">
        <v>0</v>
      </c>
      <c r="CC3432">
        <v>3.4474576277467602E-5</v>
      </c>
      <c r="CD3432">
        <v>3311</v>
      </c>
      <c r="CE3432">
        <v>-0.29348678863400701</v>
      </c>
      <c r="CF3432">
        <v>3.0078585158022612E-5</v>
      </c>
      <c r="CG3432">
        <v>0</v>
      </c>
      <c r="CH3432">
        <v>0</v>
      </c>
      <c r="CI3432">
        <v>0</v>
      </c>
    </row>
    <row r="3433" spans="77:87" x14ac:dyDescent="0.25">
      <c r="BY3433" t="s">
        <v>9516</v>
      </c>
      <c r="BZ3433" t="s">
        <v>9517</v>
      </c>
      <c r="CA3433" t="s">
        <v>9518</v>
      </c>
      <c r="CB3433">
        <v>0</v>
      </c>
      <c r="CC3433">
        <v>4.16375132757151E-4</v>
      </c>
      <c r="CD3433">
        <v>3312</v>
      </c>
      <c r="CE3433">
        <v>0.92467698964645095</v>
      </c>
      <c r="CF3433">
        <v>3.6328147407875582E-4</v>
      </c>
      <c r="CG3433">
        <v>352.695969078671</v>
      </c>
      <c r="CH3433">
        <v>307.72229527757349</v>
      </c>
      <c r="CI3433">
        <v>0</v>
      </c>
    </row>
    <row r="3434" spans="77:87" x14ac:dyDescent="0.25">
      <c r="BY3434" t="s">
        <v>9260</v>
      </c>
      <c r="BZ3434" t="s">
        <v>1013</v>
      </c>
      <c r="CA3434" t="s">
        <v>1014</v>
      </c>
      <c r="CB3434">
        <v>0</v>
      </c>
      <c r="CC3434">
        <v>1.1946267110352499E-4</v>
      </c>
      <c r="CD3434">
        <v>3313</v>
      </c>
      <c r="CE3434">
        <v>-13.358744016919999</v>
      </c>
      <c r="CF3434">
        <v>1.0422950806043016E-4</v>
      </c>
      <c r="CG3434">
        <v>0.80771727429844598</v>
      </c>
      <c r="CH3434">
        <v>0.70472201378355426</v>
      </c>
      <c r="CI3434">
        <v>0</v>
      </c>
    </row>
    <row r="3435" spans="77:87" x14ac:dyDescent="0.25">
      <c r="BY3435" t="s">
        <v>4902</v>
      </c>
      <c r="BZ3435" t="s">
        <v>9407</v>
      </c>
      <c r="CA3435" t="s">
        <v>1017</v>
      </c>
      <c r="CB3435">
        <v>0</v>
      </c>
      <c r="CC3435">
        <v>1.4154769541354999E-4</v>
      </c>
      <c r="CD3435">
        <v>3314</v>
      </c>
      <c r="CE3435">
        <v>-20.427858740803799</v>
      </c>
      <c r="CF3435">
        <v>1.2349838258058664E-4</v>
      </c>
      <c r="CG3435">
        <v>5.3940725977066597</v>
      </c>
      <c r="CH3435">
        <v>4.7062528244826947</v>
      </c>
      <c r="CI3435">
        <v>0</v>
      </c>
    </row>
    <row r="3436" spans="77:87" x14ac:dyDescent="0.25">
      <c r="BY3436" t="s">
        <v>4686</v>
      </c>
      <c r="BZ3436" t="s">
        <v>8306</v>
      </c>
      <c r="CA3436" t="s">
        <v>8307</v>
      </c>
      <c r="CB3436">
        <v>0</v>
      </c>
      <c r="CC3436">
        <v>8.3464162750248004E-3</v>
      </c>
      <c r="CD3436">
        <v>3315</v>
      </c>
      <c r="CE3436">
        <v>0.260873108539669</v>
      </c>
      <c r="CF3436">
        <v>7.2821313501312919E-3</v>
      </c>
      <c r="CG3436">
        <v>41099.2809746532</v>
      </c>
      <c r="CH3436">
        <v>35858.547260451291</v>
      </c>
      <c r="CI3436">
        <v>0</v>
      </c>
    </row>
    <row r="3437" spans="77:87" x14ac:dyDescent="0.25">
      <c r="BY3437" t="s">
        <v>5704</v>
      </c>
      <c r="BZ3437" t="s">
        <v>5705</v>
      </c>
      <c r="CA3437" t="s">
        <v>1504</v>
      </c>
      <c r="CB3437">
        <v>0</v>
      </c>
      <c r="CC3437">
        <v>1237.2222398850899</v>
      </c>
      <c r="CD3437">
        <v>3316</v>
      </c>
      <c r="CE3437">
        <v>0</v>
      </c>
      <c r="CF3437">
        <v>1079.4590831883831</v>
      </c>
      <c r="CG3437">
        <v>0</v>
      </c>
      <c r="CH3437">
        <v>0</v>
      </c>
      <c r="CI3437">
        <v>0</v>
      </c>
    </row>
    <row r="3438" spans="77:87" x14ac:dyDescent="0.25">
      <c r="BY3438" t="s">
        <v>8107</v>
      </c>
      <c r="BZ3438" t="s">
        <v>8108</v>
      </c>
      <c r="CA3438" t="s">
        <v>8109</v>
      </c>
      <c r="CB3438">
        <v>0</v>
      </c>
      <c r="CC3438">
        <v>1.01613234151521E-2</v>
      </c>
      <c r="CD3438">
        <v>3317</v>
      </c>
      <c r="CE3438">
        <v>-10.7264411187929</v>
      </c>
      <c r="CF3438">
        <v>8.8656124211923988E-3</v>
      </c>
      <c r="CG3438">
        <v>0</v>
      </c>
      <c r="CH3438">
        <v>0</v>
      </c>
      <c r="CI3438">
        <v>0</v>
      </c>
    </row>
    <row r="3439" spans="77:87" x14ac:dyDescent="0.25">
      <c r="BY3439" t="s">
        <v>9286</v>
      </c>
      <c r="BZ3439" t="s">
        <v>9287</v>
      </c>
      <c r="CA3439" t="s">
        <v>9288</v>
      </c>
      <c r="CB3439">
        <v>0</v>
      </c>
      <c r="CC3439">
        <v>3.3270387691391602E-2</v>
      </c>
      <c r="CD3439">
        <v>3318</v>
      </c>
      <c r="CE3439">
        <v>-0.39555577691874599</v>
      </c>
      <c r="CF3439">
        <v>2.9027947475311507E-2</v>
      </c>
      <c r="CG3439">
        <v>41.620255433428099</v>
      </c>
      <c r="CH3439">
        <v>36.313090182089965</v>
      </c>
      <c r="CI3439">
        <v>0</v>
      </c>
    </row>
    <row r="3440" spans="77:87" x14ac:dyDescent="0.25">
      <c r="BY3440" t="s">
        <v>6553</v>
      </c>
      <c r="BZ3440" t="s">
        <v>6554</v>
      </c>
      <c r="CA3440" t="s">
        <v>6555</v>
      </c>
      <c r="CB3440">
        <v>0</v>
      </c>
      <c r="CC3440">
        <v>14.335683054474901</v>
      </c>
      <c r="CD3440">
        <v>3319</v>
      </c>
      <c r="CE3440">
        <v>14.1899810411212</v>
      </c>
      <c r="CF3440">
        <v>12.507682765466594</v>
      </c>
      <c r="CG3440">
        <v>271234567.00239801</v>
      </c>
      <c r="CH3440">
        <v>236648362.42565435</v>
      </c>
      <c r="CI3440">
        <v>0</v>
      </c>
    </row>
    <row r="3441" spans="77:87" x14ac:dyDescent="0.25">
      <c r="BY3441" t="s">
        <v>4336</v>
      </c>
      <c r="BZ3441" t="s">
        <v>8909</v>
      </c>
      <c r="CA3441" t="s">
        <v>8910</v>
      </c>
      <c r="CB3441">
        <v>0</v>
      </c>
      <c r="CC3441">
        <v>9.8677084012039103E-7</v>
      </c>
      <c r="CD3441">
        <v>3320</v>
      </c>
      <c r="CE3441">
        <v>-38.3800244489357</v>
      </c>
      <c r="CF3441">
        <v>8.6094374321327988E-7</v>
      </c>
      <c r="CG3441">
        <v>1.62718511535853E-5</v>
      </c>
      <c r="CH3441">
        <v>1.4196962325587031E-5</v>
      </c>
      <c r="CI3441">
        <v>0</v>
      </c>
    </row>
    <row r="3442" spans="77:87" x14ac:dyDescent="0.25">
      <c r="BY3442" t="s">
        <v>7060</v>
      </c>
      <c r="BZ3442" t="s">
        <v>1871</v>
      </c>
      <c r="CA3442" t="s">
        <v>1872</v>
      </c>
      <c r="CB3442">
        <v>0</v>
      </c>
      <c r="CC3442">
        <v>1.7815767209170599E-4</v>
      </c>
      <c r="CD3442">
        <v>3321</v>
      </c>
      <c r="CE3442">
        <v>3.2057895589559902</v>
      </c>
      <c r="CF3442">
        <v>1.5544007469260428E-4</v>
      </c>
      <c r="CG3442">
        <v>369626.288109252</v>
      </c>
      <c r="CH3442">
        <v>322493.76160728902</v>
      </c>
      <c r="CI3442">
        <v>0</v>
      </c>
    </row>
    <row r="3443" spans="77:87" x14ac:dyDescent="0.25">
      <c r="BY3443" t="s">
        <v>8169</v>
      </c>
      <c r="BZ3443" t="s">
        <v>8170</v>
      </c>
      <c r="CA3443" t="s">
        <v>8171</v>
      </c>
      <c r="CB3443">
        <v>0</v>
      </c>
      <c r="CC3443">
        <v>6.9518537081264998E-6</v>
      </c>
      <c r="CD3443">
        <v>3322</v>
      </c>
      <c r="CE3443">
        <v>101.94984913260301</v>
      </c>
      <c r="CF3443">
        <v>6.0653950343884603E-6</v>
      </c>
      <c r="CG3443">
        <v>0.65956728277825205</v>
      </c>
      <c r="CH3443">
        <v>0.57546322028206631</v>
      </c>
      <c r="CI3443">
        <v>0</v>
      </c>
    </row>
    <row r="3444" spans="77:87" x14ac:dyDescent="0.25">
      <c r="BY3444" t="s">
        <v>9453</v>
      </c>
      <c r="BZ3444" t="s">
        <v>9454</v>
      </c>
      <c r="CA3444" t="s">
        <v>9455</v>
      </c>
      <c r="CB3444">
        <v>0</v>
      </c>
      <c r="CC3444">
        <v>1.22463889487906E-4</v>
      </c>
      <c r="CD3444">
        <v>3323</v>
      </c>
      <c r="CE3444">
        <v>12.9045846230684</v>
      </c>
      <c r="CF3444">
        <v>1.0684802908374521E-4</v>
      </c>
      <c r="CG3444">
        <v>1.1018539587122299E-3</v>
      </c>
      <c r="CH3444">
        <v>9.6135215302099915E-4</v>
      </c>
      <c r="CI3444">
        <v>0</v>
      </c>
    </row>
    <row r="3445" spans="77:87" x14ac:dyDescent="0.25">
      <c r="BY3445" t="s">
        <v>5335</v>
      </c>
      <c r="BZ3445" t="s">
        <v>9415</v>
      </c>
      <c r="CA3445" t="s">
        <v>9416</v>
      </c>
      <c r="CB3445">
        <v>0</v>
      </c>
      <c r="CC3445">
        <v>2.5627260101754701E-2</v>
      </c>
      <c r="CD3445">
        <v>3324</v>
      </c>
      <c r="CE3445">
        <v>8.3061474975391008</v>
      </c>
      <c r="CF3445">
        <v>2.2359425657139564E-2</v>
      </c>
      <c r="CG3445">
        <v>2872.8909882687799</v>
      </c>
      <c r="CH3445">
        <v>2506.5571667906761</v>
      </c>
      <c r="CI3445">
        <v>0</v>
      </c>
    </row>
    <row r="3446" spans="77:87" x14ac:dyDescent="0.25">
      <c r="BY3446" t="s">
        <v>563</v>
      </c>
      <c r="BZ3446" t="s">
        <v>564</v>
      </c>
      <c r="CA3446" t="s">
        <v>565</v>
      </c>
      <c r="CB3446">
        <v>0</v>
      </c>
      <c r="CC3446">
        <v>2.5502067106146401E-8</v>
      </c>
      <c r="CD3446">
        <v>3325</v>
      </c>
      <c r="CE3446">
        <v>-50.369599210201898</v>
      </c>
      <c r="CF3446">
        <v>2.2250196521173258E-8</v>
      </c>
      <c r="CG3446">
        <v>859.79414323914705</v>
      </c>
      <c r="CH3446">
        <v>750.15835285815081</v>
      </c>
      <c r="CI3446">
        <v>0</v>
      </c>
    </row>
    <row r="3447" spans="77:87" x14ac:dyDescent="0.25">
      <c r="BY3447" t="s">
        <v>10927</v>
      </c>
      <c r="BZ3447" t="s">
        <v>10928</v>
      </c>
      <c r="CA3447" t="s">
        <v>10929</v>
      </c>
      <c r="CB3447">
        <v>0</v>
      </c>
      <c r="CC3447">
        <v>2.7929579757718901E-4</v>
      </c>
      <c r="CD3447">
        <v>3326</v>
      </c>
      <c r="CE3447">
        <v>2.2404269888132302</v>
      </c>
      <c r="CF3447">
        <v>2.4368167324493144E-4</v>
      </c>
      <c r="CG3447">
        <v>8700.1677523717499</v>
      </c>
      <c r="CH3447">
        <v>7590.774561595822</v>
      </c>
      <c r="CI3447">
        <v>0</v>
      </c>
    </row>
    <row r="3448" spans="77:87" x14ac:dyDescent="0.25">
      <c r="BY3448" t="s">
        <v>10930</v>
      </c>
      <c r="BZ3448" t="s">
        <v>10931</v>
      </c>
      <c r="CA3448" t="s">
        <v>10932</v>
      </c>
      <c r="CB3448">
        <v>0</v>
      </c>
      <c r="CC3448">
        <v>0.11227037393860601</v>
      </c>
      <c r="CD3448">
        <v>3327</v>
      </c>
      <c r="CE3448">
        <v>0.93291399393375896</v>
      </c>
      <c r="CF3448">
        <v>9.7954329476198643E-2</v>
      </c>
      <c r="CG3448">
        <v>270121.41975162498</v>
      </c>
      <c r="CH3448">
        <v>235677.15703341638</v>
      </c>
      <c r="CI3448">
        <v>0</v>
      </c>
    </row>
    <row r="3449" spans="77:87" x14ac:dyDescent="0.25">
      <c r="BY3449" t="s">
        <v>6883</v>
      </c>
      <c r="BZ3449" t="s">
        <v>3514</v>
      </c>
      <c r="CA3449" t="s">
        <v>3515</v>
      </c>
      <c r="CB3449">
        <v>0</v>
      </c>
      <c r="CC3449">
        <v>7.1685837345096201E-4</v>
      </c>
      <c r="CD3449">
        <v>3328</v>
      </c>
      <c r="CE3449">
        <v>0</v>
      </c>
      <c r="CF3449">
        <v>6.2544889481873638E-4</v>
      </c>
      <c r="CG3449">
        <v>0</v>
      </c>
      <c r="CH3449">
        <v>0</v>
      </c>
      <c r="CI3449">
        <v>0</v>
      </c>
    </row>
    <row r="3450" spans="77:87" x14ac:dyDescent="0.25">
      <c r="BY3450" t="s">
        <v>6496</v>
      </c>
      <c r="BZ3450" t="s">
        <v>6497</v>
      </c>
      <c r="CA3450" t="s">
        <v>6498</v>
      </c>
      <c r="CB3450">
        <v>0</v>
      </c>
      <c r="CC3450">
        <v>4.3657166841224198E-5</v>
      </c>
      <c r="CD3450">
        <v>3329</v>
      </c>
      <c r="CE3450">
        <v>-25.6984277272581</v>
      </c>
      <c r="CF3450">
        <v>3.8090266868632352E-5</v>
      </c>
      <c r="CG3450">
        <v>204.95593922305599</v>
      </c>
      <c r="CH3450">
        <v>178.82118758896732</v>
      </c>
      <c r="CI3450">
        <v>0</v>
      </c>
    </row>
    <row r="3451" spans="77:87" x14ac:dyDescent="0.25">
      <c r="BY3451" t="s">
        <v>10933</v>
      </c>
      <c r="BZ3451" t="s">
        <v>10934</v>
      </c>
      <c r="CA3451" t="s">
        <v>10935</v>
      </c>
      <c r="CB3451">
        <v>0</v>
      </c>
      <c r="CC3451">
        <v>9.7114734336484196E-2</v>
      </c>
      <c r="CD3451">
        <v>3330</v>
      </c>
      <c r="CE3451">
        <v>-2.98748498488081</v>
      </c>
      <c r="CF3451">
        <v>8.4731246102301788E-2</v>
      </c>
      <c r="CG3451">
        <v>116298.51999411</v>
      </c>
      <c r="CH3451">
        <v>101468.83051558111</v>
      </c>
      <c r="CI3451">
        <v>0</v>
      </c>
    </row>
    <row r="3452" spans="77:87" x14ac:dyDescent="0.25">
      <c r="BY3452" t="s">
        <v>10936</v>
      </c>
      <c r="BZ3452" t="s">
        <v>10937</v>
      </c>
      <c r="CA3452" t="s">
        <v>10938</v>
      </c>
      <c r="CB3452">
        <v>0</v>
      </c>
      <c r="CC3452">
        <v>3.1978527057381898E-3</v>
      </c>
      <c r="CD3452">
        <v>3331</v>
      </c>
      <c r="CE3452">
        <v>3.0484190922022898</v>
      </c>
      <c r="CF3452">
        <v>2.7900817158186915E-3</v>
      </c>
      <c r="CG3452">
        <v>15116.045844935899</v>
      </c>
      <c r="CH3452">
        <v>13188.538375064749</v>
      </c>
      <c r="CI3452">
        <v>0</v>
      </c>
    </row>
    <row r="3453" spans="77:87" x14ac:dyDescent="0.25">
      <c r="BY3453" t="s">
        <v>7301</v>
      </c>
      <c r="BZ3453" t="s">
        <v>7813</v>
      </c>
      <c r="CA3453" t="s">
        <v>7814</v>
      </c>
      <c r="CB3453">
        <v>0</v>
      </c>
      <c r="CC3453">
        <v>1.0466134904107E-3</v>
      </c>
      <c r="CD3453">
        <v>3332</v>
      </c>
      <c r="CE3453">
        <v>0</v>
      </c>
      <c r="CF3453">
        <v>9.1315561779447044E-4</v>
      </c>
      <c r="CG3453">
        <v>0</v>
      </c>
      <c r="CH3453">
        <v>0</v>
      </c>
      <c r="CI3453">
        <v>0</v>
      </c>
    </row>
    <row r="3454" spans="77:87" x14ac:dyDescent="0.25">
      <c r="BY3454" t="s">
        <v>9086</v>
      </c>
      <c r="BZ3454" t="s">
        <v>9087</v>
      </c>
      <c r="CA3454" t="s">
        <v>9088</v>
      </c>
      <c r="CB3454">
        <v>0</v>
      </c>
      <c r="CC3454">
        <v>3.0942288834287599E-4</v>
      </c>
      <c r="CD3454">
        <v>3333</v>
      </c>
      <c r="CE3454">
        <v>0.28976395634343699</v>
      </c>
      <c r="CF3454">
        <v>2.6996713815872266E-4</v>
      </c>
      <c r="CG3454">
        <v>0</v>
      </c>
      <c r="CH3454">
        <v>0</v>
      </c>
      <c r="CI3454">
        <v>0</v>
      </c>
    </row>
    <row r="3455" spans="77:87" x14ac:dyDescent="0.25">
      <c r="BY3455" t="s">
        <v>9401</v>
      </c>
      <c r="BZ3455" t="s">
        <v>9402</v>
      </c>
      <c r="CA3455" t="s">
        <v>9403</v>
      </c>
      <c r="CB3455">
        <v>0</v>
      </c>
      <c r="CC3455">
        <v>7.0625882070533404E-5</v>
      </c>
      <c r="CD3455">
        <v>3334</v>
      </c>
      <c r="CE3455">
        <v>104.88793933633499</v>
      </c>
      <c r="CF3455">
        <v>6.1620093344191436E-5</v>
      </c>
      <c r="CG3455">
        <v>1.0593882310580001</v>
      </c>
      <c r="CH3455">
        <v>0.92430140016287066</v>
      </c>
      <c r="CI3455">
        <v>0</v>
      </c>
    </row>
    <row r="3456" spans="77:87" x14ac:dyDescent="0.25">
      <c r="BY3456" t="s">
        <v>6543</v>
      </c>
      <c r="BZ3456" t="s">
        <v>153</v>
      </c>
      <c r="CA3456" t="s">
        <v>154</v>
      </c>
      <c r="CB3456">
        <v>0</v>
      </c>
      <c r="CC3456">
        <v>3.2495410070299999</v>
      </c>
      <c r="CD3456">
        <v>3335</v>
      </c>
      <c r="CE3456">
        <v>3.2533622479841999</v>
      </c>
      <c r="CF3456">
        <v>2.835179035059578</v>
      </c>
      <c r="CG3456">
        <v>15252.297379150101</v>
      </c>
      <c r="CH3456">
        <v>13307.415931145162</v>
      </c>
      <c r="CI3456">
        <v>0</v>
      </c>
    </row>
    <row r="3457" spans="77:87" x14ac:dyDescent="0.25">
      <c r="BY3457" t="s">
        <v>7393</v>
      </c>
      <c r="BZ3457" t="s">
        <v>7394</v>
      </c>
      <c r="CA3457" t="s">
        <v>7395</v>
      </c>
      <c r="CB3457">
        <v>0</v>
      </c>
      <c r="CC3457">
        <v>1.35705724008318E-4</v>
      </c>
      <c r="CD3457">
        <v>3336</v>
      </c>
      <c r="CE3457">
        <v>-1.5783402165453499</v>
      </c>
      <c r="CF3457">
        <v>1.184013443171214E-4</v>
      </c>
      <c r="CG3457">
        <v>0.48957955467938502</v>
      </c>
      <c r="CH3457">
        <v>0.42715130734399814</v>
      </c>
      <c r="CI3457">
        <v>0</v>
      </c>
    </row>
    <row r="3458" spans="77:87" x14ac:dyDescent="0.25">
      <c r="BY3458" t="s">
        <v>8262</v>
      </c>
      <c r="BZ3458" t="s">
        <v>8263</v>
      </c>
      <c r="CA3458" t="s">
        <v>8264</v>
      </c>
      <c r="CB3458">
        <v>0</v>
      </c>
      <c r="CC3458">
        <v>1.7190994143093501E-4</v>
      </c>
      <c r="CD3458">
        <v>3337</v>
      </c>
      <c r="CE3458">
        <v>-0.150443820283993</v>
      </c>
      <c r="CF3458">
        <v>1.4998901715931084E-4</v>
      </c>
      <c r="CG3458">
        <v>0</v>
      </c>
      <c r="CH3458">
        <v>0</v>
      </c>
      <c r="CI3458">
        <v>0</v>
      </c>
    </row>
    <row r="3459" spans="77:87" x14ac:dyDescent="0.25">
      <c r="BY3459" t="s">
        <v>5780</v>
      </c>
      <c r="BZ3459" t="s">
        <v>706</v>
      </c>
      <c r="CA3459" t="s">
        <v>5781</v>
      </c>
      <c r="CB3459">
        <v>0</v>
      </c>
      <c r="CC3459">
        <v>2.03295592513218E-4</v>
      </c>
      <c r="CD3459">
        <v>3338</v>
      </c>
      <c r="CE3459">
        <v>-0.78092296874975398</v>
      </c>
      <c r="CF3459">
        <v>1.7737255832948762E-4</v>
      </c>
      <c r="CG3459">
        <v>4460.3679103486402</v>
      </c>
      <c r="CH3459">
        <v>3891.6085566284455</v>
      </c>
      <c r="CI3459">
        <v>0</v>
      </c>
    </row>
    <row r="3460" spans="77:87" x14ac:dyDescent="0.25">
      <c r="BY3460" t="s">
        <v>9177</v>
      </c>
      <c r="BZ3460" t="s">
        <v>9178</v>
      </c>
      <c r="CA3460" t="s">
        <v>9179</v>
      </c>
      <c r="CB3460">
        <v>0</v>
      </c>
      <c r="CC3460">
        <v>4.8047437974006897E-4</v>
      </c>
      <c r="CD3460">
        <v>3339</v>
      </c>
      <c r="CE3460">
        <v>33.174238524861998</v>
      </c>
      <c r="CF3460">
        <v>4.1920716968189402E-4</v>
      </c>
      <c r="CG3460">
        <v>1420.23792833588</v>
      </c>
      <c r="CH3460">
        <v>1239.1377091420593</v>
      </c>
      <c r="CI3460">
        <v>0</v>
      </c>
    </row>
    <row r="3461" spans="77:87" x14ac:dyDescent="0.25">
      <c r="BY3461" t="s">
        <v>9507</v>
      </c>
      <c r="BZ3461" t="s">
        <v>9508</v>
      </c>
      <c r="CA3461" t="s">
        <v>9509</v>
      </c>
      <c r="CB3461">
        <v>0</v>
      </c>
      <c r="CC3461">
        <v>7.2683394201197599E-5</v>
      </c>
      <c r="CD3461">
        <v>3340</v>
      </c>
      <c r="CE3461">
        <v>0</v>
      </c>
      <c r="CF3461">
        <v>6.3415243873026118E-5</v>
      </c>
      <c r="CG3461">
        <v>0</v>
      </c>
      <c r="CH3461">
        <v>0</v>
      </c>
      <c r="CI3461">
        <v>0</v>
      </c>
    </row>
    <row r="3462" spans="77:87" x14ac:dyDescent="0.25">
      <c r="BY3462" t="s">
        <v>7314</v>
      </c>
      <c r="BZ3462" t="s">
        <v>7315</v>
      </c>
      <c r="CA3462" t="s">
        <v>7316</v>
      </c>
      <c r="CB3462">
        <v>0</v>
      </c>
      <c r="CC3462">
        <v>0.184320058846524</v>
      </c>
      <c r="CD3462">
        <v>3341</v>
      </c>
      <c r="CE3462">
        <v>1.2607748895009501</v>
      </c>
      <c r="CF3462">
        <v>0.16081667086276841</v>
      </c>
      <c r="CG3462">
        <v>1303804.5527041999</v>
      </c>
      <c r="CH3462">
        <v>1137551.2189706771</v>
      </c>
      <c r="CI3462">
        <v>0</v>
      </c>
    </row>
    <row r="3463" spans="77:87" x14ac:dyDescent="0.25">
      <c r="BY3463" t="s">
        <v>9119</v>
      </c>
      <c r="BZ3463" t="s">
        <v>9120</v>
      </c>
      <c r="CA3463" t="s">
        <v>9121</v>
      </c>
      <c r="CB3463">
        <v>0</v>
      </c>
      <c r="CC3463">
        <v>1.58502264545284E-3</v>
      </c>
      <c r="CD3463">
        <v>3342</v>
      </c>
      <c r="CE3463">
        <v>2.03909494491919</v>
      </c>
      <c r="CF3463">
        <v>1.3829100678405671E-3</v>
      </c>
      <c r="CG3463">
        <v>23636.678730723099</v>
      </c>
      <c r="CH3463">
        <v>20622.671279053684</v>
      </c>
      <c r="CI3463">
        <v>0</v>
      </c>
    </row>
    <row r="3464" spans="77:87" x14ac:dyDescent="0.25">
      <c r="BY3464" t="s">
        <v>8970</v>
      </c>
      <c r="BZ3464" t="s">
        <v>8971</v>
      </c>
      <c r="CA3464" t="s">
        <v>8972</v>
      </c>
      <c r="CB3464">
        <v>0</v>
      </c>
      <c r="CC3464">
        <v>1.93073158131758E-2</v>
      </c>
      <c r="CD3464">
        <v>3343</v>
      </c>
      <c r="CE3464">
        <v>0</v>
      </c>
      <c r="CF3464">
        <v>1.6845362744574509E-2</v>
      </c>
      <c r="CG3464">
        <v>0</v>
      </c>
      <c r="CH3464">
        <v>0</v>
      </c>
      <c r="CI3464">
        <v>0</v>
      </c>
    </row>
    <row r="3465" spans="77:87" x14ac:dyDescent="0.25">
      <c r="BY3465" t="s">
        <v>909</v>
      </c>
      <c r="BZ3465" t="s">
        <v>909</v>
      </c>
      <c r="CA3465" t="s">
        <v>910</v>
      </c>
      <c r="CB3465">
        <v>0</v>
      </c>
      <c r="CC3465">
        <v>6.4862494609339695E-5</v>
      </c>
      <c r="CD3465">
        <v>3344</v>
      </c>
      <c r="CE3465">
        <v>0</v>
      </c>
      <c r="CF3465">
        <v>5.6591618471724383E-5</v>
      </c>
      <c r="CG3465">
        <v>0</v>
      </c>
      <c r="CH3465">
        <v>0</v>
      </c>
      <c r="CI3465">
        <v>0</v>
      </c>
    </row>
    <row r="3466" spans="77:87" x14ac:dyDescent="0.25">
      <c r="BY3466" t="s">
        <v>6567</v>
      </c>
      <c r="BZ3466" t="s">
        <v>2091</v>
      </c>
      <c r="CA3466" t="s">
        <v>2092</v>
      </c>
      <c r="CB3466">
        <v>0</v>
      </c>
      <c r="CC3466">
        <v>8.4854700736537397E-5</v>
      </c>
      <c r="CD3466">
        <v>3345</v>
      </c>
      <c r="CE3466">
        <v>23.2436687317165</v>
      </c>
      <c r="CF3466">
        <v>7.4034538426818609E-5</v>
      </c>
      <c r="CG3466">
        <v>169.45585751445199</v>
      </c>
      <c r="CH3466">
        <v>147.84786329935423</v>
      </c>
      <c r="CI3466">
        <v>0</v>
      </c>
    </row>
    <row r="3467" spans="77:87" x14ac:dyDescent="0.25">
      <c r="BY3467" t="s">
        <v>8924</v>
      </c>
      <c r="BZ3467" t="s">
        <v>8925</v>
      </c>
      <c r="CA3467" t="s">
        <v>8926</v>
      </c>
      <c r="CB3467">
        <v>0</v>
      </c>
      <c r="CC3467">
        <v>2.5783895991906601E-3</v>
      </c>
      <c r="CD3467">
        <v>3346</v>
      </c>
      <c r="CE3467">
        <v>-93.791825174538104</v>
      </c>
      <c r="CF3467">
        <v>2.2496088278394634E-3</v>
      </c>
      <c r="CG3467">
        <v>0.33832273376845401</v>
      </c>
      <c r="CH3467">
        <v>0.29518184869470349</v>
      </c>
      <c r="CI3467">
        <v>0</v>
      </c>
    </row>
    <row r="3468" spans="77:87" x14ac:dyDescent="0.25">
      <c r="BY3468" t="s">
        <v>8424</v>
      </c>
      <c r="BZ3468" t="s">
        <v>238</v>
      </c>
      <c r="CA3468" t="s">
        <v>239</v>
      </c>
      <c r="CB3468">
        <v>0</v>
      </c>
      <c r="CC3468">
        <v>1.40837976932325E-2</v>
      </c>
      <c r="CD3468">
        <v>3347</v>
      </c>
      <c r="CE3468">
        <v>0</v>
      </c>
      <c r="CF3468">
        <v>1.2287916314177657E-2</v>
      </c>
      <c r="CG3468">
        <v>0</v>
      </c>
      <c r="CH3468">
        <v>0</v>
      </c>
      <c r="CI3468">
        <v>0</v>
      </c>
    </row>
    <row r="3469" spans="77:87" x14ac:dyDescent="0.25">
      <c r="BY3469" t="s">
        <v>5816</v>
      </c>
      <c r="BZ3469" t="s">
        <v>5817</v>
      </c>
      <c r="CA3469" t="s">
        <v>5818</v>
      </c>
      <c r="CB3469">
        <v>0</v>
      </c>
      <c r="CC3469">
        <v>4.5227051576046901E-4</v>
      </c>
      <c r="CD3469">
        <v>3348</v>
      </c>
      <c r="CE3469">
        <v>0.92690897251668902</v>
      </c>
      <c r="CF3469">
        <v>3.9459969321378876E-4</v>
      </c>
      <c r="CG3469">
        <v>3.97003058734539</v>
      </c>
      <c r="CH3469">
        <v>3.4637961070306318</v>
      </c>
      <c r="CI3469">
        <v>0</v>
      </c>
    </row>
    <row r="3470" spans="77:87" x14ac:dyDescent="0.25">
      <c r="BY3470" t="s">
        <v>813</v>
      </c>
      <c r="BZ3470" t="s">
        <v>813</v>
      </c>
      <c r="CA3470" t="s">
        <v>814</v>
      </c>
      <c r="CB3470">
        <v>0</v>
      </c>
      <c r="CC3470">
        <v>1.1470272971366899E-3</v>
      </c>
      <c r="CD3470">
        <v>3349</v>
      </c>
      <c r="CE3470">
        <v>-5.1091978643654201</v>
      </c>
      <c r="CF3470">
        <v>1.0007652583696027E-3</v>
      </c>
      <c r="CG3470">
        <v>22.940545942733799</v>
      </c>
      <c r="CH3470">
        <v>20.01530516739205</v>
      </c>
      <c r="CI3470">
        <v>0</v>
      </c>
    </row>
    <row r="3471" spans="77:87" x14ac:dyDescent="0.25">
      <c r="BY3471" t="s">
        <v>7976</v>
      </c>
      <c r="BZ3471" t="s">
        <v>7977</v>
      </c>
      <c r="CA3471" t="s">
        <v>7978</v>
      </c>
      <c r="CB3471">
        <v>0</v>
      </c>
      <c r="CC3471">
        <v>0.66631174343822397</v>
      </c>
      <c r="CD3471">
        <v>3350</v>
      </c>
      <c r="CE3471">
        <v>-14.7900867280468</v>
      </c>
      <c r="CF3471">
        <v>0.58134766778544256</v>
      </c>
      <c r="CG3471">
        <v>24078.507472627101</v>
      </c>
      <c r="CH3471">
        <v>21008.16067076254</v>
      </c>
      <c r="CI3471">
        <v>0</v>
      </c>
    </row>
    <row r="3472" spans="77:87" x14ac:dyDescent="0.25">
      <c r="BY3472" t="s">
        <v>5157</v>
      </c>
      <c r="BZ3472" t="s">
        <v>1341</v>
      </c>
      <c r="CA3472" t="s">
        <v>357</v>
      </c>
      <c r="CB3472">
        <v>0</v>
      </c>
      <c r="CC3472">
        <v>1.07926469023763E-3</v>
      </c>
      <c r="CD3472">
        <v>3351</v>
      </c>
      <c r="CE3472">
        <v>-3.4212055621967599</v>
      </c>
      <c r="CF3472">
        <v>9.4164333252666932E-4</v>
      </c>
      <c r="CG3472">
        <v>1857.66428392022</v>
      </c>
      <c r="CH3472">
        <v>1620.7860804204179</v>
      </c>
      <c r="CI3472">
        <v>0</v>
      </c>
    </row>
    <row r="3473" spans="77:87" x14ac:dyDescent="0.25">
      <c r="BY3473" t="s">
        <v>10939</v>
      </c>
      <c r="BZ3473" t="s">
        <v>10940</v>
      </c>
      <c r="CA3473" t="s">
        <v>10941</v>
      </c>
      <c r="CB3473">
        <v>0</v>
      </c>
      <c r="CC3473">
        <v>1.0427780562189799E-2</v>
      </c>
      <c r="CD3473">
        <v>3352</v>
      </c>
      <c r="CE3473">
        <v>-2.28233106486964</v>
      </c>
      <c r="CF3473">
        <v>9.0980925515827329E-3</v>
      </c>
      <c r="CG3473">
        <v>776.74932939787504</v>
      </c>
      <c r="CH3473">
        <v>677.70291540903474</v>
      </c>
      <c r="CI3473">
        <v>0</v>
      </c>
    </row>
    <row r="3474" spans="77:87" x14ac:dyDescent="0.25">
      <c r="BY3474" t="s">
        <v>9368</v>
      </c>
      <c r="BZ3474" t="s">
        <v>9369</v>
      </c>
      <c r="CA3474" t="s">
        <v>9370</v>
      </c>
      <c r="CB3474">
        <v>0</v>
      </c>
      <c r="CC3474">
        <v>3.0205300604294601E-3</v>
      </c>
      <c r="CD3474">
        <v>3353</v>
      </c>
      <c r="CE3474">
        <v>0.66212195737683899</v>
      </c>
      <c r="CF3474">
        <v>2.6353701903038592E-3</v>
      </c>
      <c r="CG3474">
        <v>1.54349086087945</v>
      </c>
      <c r="CH3474">
        <v>1.3466741672452684</v>
      </c>
      <c r="CI3474">
        <v>0</v>
      </c>
    </row>
    <row r="3475" spans="77:87" x14ac:dyDescent="0.25">
      <c r="BY3475" t="s">
        <v>6773</v>
      </c>
      <c r="BZ3475" t="s">
        <v>6773</v>
      </c>
      <c r="CA3475" t="s">
        <v>9255</v>
      </c>
      <c r="CB3475">
        <v>0</v>
      </c>
      <c r="CC3475">
        <v>1.1558032121142599E-3</v>
      </c>
      <c r="CD3475">
        <v>3354</v>
      </c>
      <c r="CE3475">
        <v>3.1174153418856698</v>
      </c>
      <c r="CF3475">
        <v>1.0084221213247228E-3</v>
      </c>
      <c r="CG3475">
        <v>0</v>
      </c>
      <c r="CH3475">
        <v>0</v>
      </c>
      <c r="CI3475">
        <v>0</v>
      </c>
    </row>
    <row r="3476" spans="77:87" x14ac:dyDescent="0.25">
      <c r="BY3476" t="s">
        <v>10942</v>
      </c>
      <c r="BZ3476" t="s">
        <v>10942</v>
      </c>
      <c r="CA3476" t="s">
        <v>10943</v>
      </c>
      <c r="CB3476">
        <v>0</v>
      </c>
      <c r="CC3476">
        <v>1.04386808502857E-4</v>
      </c>
      <c r="CD3476">
        <v>3355</v>
      </c>
      <c r="CE3476">
        <v>1.0341868689387399</v>
      </c>
      <c r="CF3476">
        <v>9.1076029003423734E-5</v>
      </c>
      <c r="CG3476">
        <v>716.21644039655496</v>
      </c>
      <c r="CH3476">
        <v>624.88881721582891</v>
      </c>
      <c r="CI3476">
        <v>0</v>
      </c>
    </row>
    <row r="3477" spans="77:87" x14ac:dyDescent="0.25">
      <c r="BY3477" t="s">
        <v>8212</v>
      </c>
      <c r="BZ3477" t="s">
        <v>8213</v>
      </c>
      <c r="CA3477" t="s">
        <v>8214</v>
      </c>
      <c r="CB3477">
        <v>0</v>
      </c>
      <c r="CC3477">
        <v>3.1523733893653401E-6</v>
      </c>
      <c r="CD3477">
        <v>3356</v>
      </c>
      <c r="CE3477">
        <v>-35.054258474562197</v>
      </c>
      <c r="CF3477">
        <v>2.7504016489938094E-6</v>
      </c>
      <c r="CG3477">
        <v>1.57634724403172E-2</v>
      </c>
      <c r="CH3477">
        <v>1.3753409015562599E-2</v>
      </c>
      <c r="CI3477">
        <v>0</v>
      </c>
    </row>
    <row r="3478" spans="77:87" x14ac:dyDescent="0.25">
      <c r="BY3478" t="s">
        <v>8077</v>
      </c>
      <c r="BZ3478" t="s">
        <v>816</v>
      </c>
      <c r="CA3478" t="s">
        <v>817</v>
      </c>
      <c r="CB3478">
        <v>0</v>
      </c>
      <c r="CC3478">
        <v>4.24206137816926E-4</v>
      </c>
      <c r="CD3478">
        <v>3357</v>
      </c>
      <c r="CE3478">
        <v>-0.39427841669081798</v>
      </c>
      <c r="CF3478">
        <v>3.7011391635933866E-4</v>
      </c>
      <c r="CG3478">
        <v>0</v>
      </c>
      <c r="CH3478">
        <v>0</v>
      </c>
      <c r="CI3478">
        <v>0</v>
      </c>
    </row>
    <row r="3479" spans="77:87" x14ac:dyDescent="0.25">
      <c r="BY3479" t="s">
        <v>10944</v>
      </c>
      <c r="BZ3479" t="s">
        <v>10945</v>
      </c>
      <c r="CA3479" t="s">
        <v>10946</v>
      </c>
      <c r="CB3479">
        <v>0</v>
      </c>
      <c r="CC3479">
        <v>0.169142661606411</v>
      </c>
      <c r="CD3479">
        <v>3358</v>
      </c>
      <c r="CE3479">
        <v>0</v>
      </c>
      <c r="CF3479">
        <v>0.14757460425433119</v>
      </c>
      <c r="CG3479">
        <v>0</v>
      </c>
      <c r="CH3479">
        <v>0</v>
      </c>
      <c r="CI3479">
        <v>0</v>
      </c>
    </row>
    <row r="3480" spans="77:87" x14ac:dyDescent="0.25">
      <c r="BY3480" t="s">
        <v>7708</v>
      </c>
      <c r="BZ3480" t="s">
        <v>3487</v>
      </c>
      <c r="CA3480" t="s">
        <v>3488</v>
      </c>
      <c r="CB3480">
        <v>0</v>
      </c>
      <c r="CC3480">
        <v>4.8314180091515203E-3</v>
      </c>
      <c r="CD3480">
        <v>3359</v>
      </c>
      <c r="CE3480">
        <v>-3.2584665838266198</v>
      </c>
      <c r="CF3480">
        <v>4.2153445731325755E-3</v>
      </c>
      <c r="CG3480">
        <v>2144.35709856723</v>
      </c>
      <c r="CH3480">
        <v>1870.9215475005292</v>
      </c>
      <c r="CI3480">
        <v>0</v>
      </c>
    </row>
    <row r="3481" spans="77:87" x14ac:dyDescent="0.25">
      <c r="BY3481" t="s">
        <v>8487</v>
      </c>
      <c r="BZ3481" t="s">
        <v>8488</v>
      </c>
      <c r="CA3481" t="s">
        <v>8489</v>
      </c>
      <c r="CB3481">
        <v>0</v>
      </c>
      <c r="CC3481">
        <v>1.6566270864171099E-3</v>
      </c>
      <c r="CD3481">
        <v>3360</v>
      </c>
      <c r="CE3481">
        <v>-4.28572886165966E-2</v>
      </c>
      <c r="CF3481">
        <v>1.4453839401197192E-3</v>
      </c>
      <c r="CG3481">
        <v>7579.74813746372</v>
      </c>
      <c r="CH3481">
        <v>6613.2241334631744</v>
      </c>
      <c r="CI3481">
        <v>0</v>
      </c>
    </row>
    <row r="3482" spans="77:87" x14ac:dyDescent="0.25">
      <c r="BY3482" t="s">
        <v>10947</v>
      </c>
      <c r="BZ3482" t="s">
        <v>10948</v>
      </c>
      <c r="CA3482" t="s">
        <v>10949</v>
      </c>
      <c r="CB3482">
        <v>0</v>
      </c>
      <c r="CC3482">
        <v>8.1674983257928307E-3</v>
      </c>
      <c r="CD3482">
        <v>3361</v>
      </c>
      <c r="CE3482">
        <v>5.7058374089007504</v>
      </c>
      <c r="CF3482">
        <v>7.1260279442776873E-3</v>
      </c>
      <c r="CG3482">
        <v>72121.612837658904</v>
      </c>
      <c r="CH3482">
        <v>62925.097498277697</v>
      </c>
      <c r="CI3482">
        <v>0</v>
      </c>
    </row>
    <row r="3483" spans="77:87" x14ac:dyDescent="0.25">
      <c r="BY3483" t="s">
        <v>10950</v>
      </c>
      <c r="BZ3483" t="s">
        <v>10951</v>
      </c>
      <c r="CA3483" t="s">
        <v>10952</v>
      </c>
      <c r="CB3483">
        <v>0</v>
      </c>
      <c r="CC3483">
        <v>4.3074178403075397E-3</v>
      </c>
      <c r="CD3483">
        <v>3362</v>
      </c>
      <c r="CE3483">
        <v>3.8876498655283302E-2</v>
      </c>
      <c r="CF3483">
        <v>3.758161761818566E-3</v>
      </c>
      <c r="CG3483">
        <v>119860.64496721901</v>
      </c>
      <c r="CH3483">
        <v>104576.73468486909</v>
      </c>
      <c r="CI3483">
        <v>0</v>
      </c>
    </row>
    <row r="3484" spans="77:87" x14ac:dyDescent="0.25">
      <c r="BY3484" t="s">
        <v>8279</v>
      </c>
      <c r="BZ3484" t="s">
        <v>1395</v>
      </c>
      <c r="CA3484" t="s">
        <v>1396</v>
      </c>
      <c r="CB3484">
        <v>0</v>
      </c>
      <c r="CC3484">
        <v>3.7982278755500302E-4</v>
      </c>
      <c r="CD3484">
        <v>3363</v>
      </c>
      <c r="CE3484">
        <v>0</v>
      </c>
      <c r="CF3484">
        <v>3.3139006462271455E-4</v>
      </c>
      <c r="CG3484">
        <v>0</v>
      </c>
      <c r="CH3484">
        <v>0</v>
      </c>
      <c r="CI3484">
        <v>0</v>
      </c>
    </row>
    <row r="3485" spans="77:87" x14ac:dyDescent="0.25">
      <c r="BY3485" t="s">
        <v>5344</v>
      </c>
      <c r="BZ3485" t="s">
        <v>8608</v>
      </c>
      <c r="CA3485" t="s">
        <v>8609</v>
      </c>
      <c r="CB3485">
        <v>0</v>
      </c>
      <c r="CC3485">
        <v>1.73810826938741E-2</v>
      </c>
      <c r="CD3485">
        <v>3364</v>
      </c>
      <c r="CE3485">
        <v>-15.5545717225417</v>
      </c>
      <c r="CF3485">
        <v>1.5164751315247445E-2</v>
      </c>
      <c r="CG3485">
        <v>55643.8574856134</v>
      </c>
      <c r="CH3485">
        <v>48548.486642192918</v>
      </c>
      <c r="CI3485">
        <v>0</v>
      </c>
    </row>
    <row r="3486" spans="77:87" x14ac:dyDescent="0.25">
      <c r="BY3486" t="s">
        <v>9305</v>
      </c>
      <c r="BZ3486" t="s">
        <v>9306</v>
      </c>
      <c r="CA3486" t="s">
        <v>9307</v>
      </c>
      <c r="CB3486">
        <v>0</v>
      </c>
      <c r="CC3486">
        <v>7.4013781750616197E-5</v>
      </c>
      <c r="CD3486">
        <v>3365</v>
      </c>
      <c r="CE3486">
        <v>5.4335766395231397</v>
      </c>
      <c r="CF3486">
        <v>6.4575988384468153E-5</v>
      </c>
      <c r="CG3486">
        <v>41.462437641259697</v>
      </c>
      <c r="CH3486">
        <v>36.175396367872125</v>
      </c>
      <c r="CI3486">
        <v>0</v>
      </c>
    </row>
    <row r="3487" spans="77:87" x14ac:dyDescent="0.25">
      <c r="BY3487" t="s">
        <v>8574</v>
      </c>
      <c r="BZ3487" t="s">
        <v>8575</v>
      </c>
      <c r="CA3487" t="s">
        <v>8576</v>
      </c>
      <c r="CB3487">
        <v>0</v>
      </c>
      <c r="CC3487">
        <v>1.4916535280539199E-2</v>
      </c>
      <c r="CD3487">
        <v>3366</v>
      </c>
      <c r="CE3487">
        <v>-5.213444242045</v>
      </c>
      <c r="CF3487">
        <v>1.301446820077653E-2</v>
      </c>
      <c r="CG3487">
        <v>66834.952407792196</v>
      </c>
      <c r="CH3487">
        <v>58312.560286465014</v>
      </c>
      <c r="CI3487">
        <v>0</v>
      </c>
    </row>
    <row r="3488" spans="77:87" x14ac:dyDescent="0.25">
      <c r="BY3488" t="s">
        <v>8425</v>
      </c>
      <c r="BZ3488" t="s">
        <v>8426</v>
      </c>
      <c r="CA3488" t="s">
        <v>8427</v>
      </c>
      <c r="CB3488">
        <v>0</v>
      </c>
      <c r="CC3488">
        <v>1.2830975060691501E-4</v>
      </c>
      <c r="CD3488">
        <v>3367</v>
      </c>
      <c r="CE3488">
        <v>-1.3493812525823301</v>
      </c>
      <c r="CF3488">
        <v>1.119484610680249E-4</v>
      </c>
      <c r="CG3488">
        <v>31732.8067715908</v>
      </c>
      <c r="CH3488">
        <v>27686.429648918183</v>
      </c>
      <c r="CI3488">
        <v>0</v>
      </c>
    </row>
    <row r="3489" spans="77:87" x14ac:dyDescent="0.25">
      <c r="BY3489" t="s">
        <v>8821</v>
      </c>
      <c r="BZ3489" t="s">
        <v>1816</v>
      </c>
      <c r="CA3489" t="s">
        <v>1817</v>
      </c>
      <c r="CB3489">
        <v>0</v>
      </c>
      <c r="CC3489">
        <v>6.3807657115506196</v>
      </c>
      <c r="CD3489">
        <v>3368</v>
      </c>
      <c r="CE3489">
        <v>1.7664293467732399</v>
      </c>
      <c r="CF3489">
        <v>5.5671287526079567</v>
      </c>
      <c r="CG3489">
        <v>48.419681290982197</v>
      </c>
      <c r="CH3489">
        <v>42.245494050843917</v>
      </c>
      <c r="CI3489">
        <v>0</v>
      </c>
    </row>
    <row r="3490" spans="77:87" x14ac:dyDescent="0.25">
      <c r="BY3490" t="s">
        <v>4356</v>
      </c>
      <c r="BZ3490" t="s">
        <v>8546</v>
      </c>
      <c r="CA3490" t="s">
        <v>8547</v>
      </c>
      <c r="CB3490">
        <v>0</v>
      </c>
      <c r="CC3490">
        <v>8.6898171351581296E-4</v>
      </c>
      <c r="CD3490">
        <v>3369</v>
      </c>
      <c r="CE3490">
        <v>0.92024521964595296</v>
      </c>
      <c r="CF3490">
        <v>7.5817437929855797E-4</v>
      </c>
      <c r="CG3490">
        <v>23.478290359266101</v>
      </c>
      <c r="CH3490">
        <v>20.484479642394653</v>
      </c>
      <c r="CI3490">
        <v>0</v>
      </c>
    </row>
    <row r="3491" spans="77:87" x14ac:dyDescent="0.25">
      <c r="BY3491" t="s">
        <v>5388</v>
      </c>
      <c r="BZ3491" t="s">
        <v>10953</v>
      </c>
      <c r="CA3491" t="s">
        <v>10954</v>
      </c>
      <c r="CB3491">
        <v>0</v>
      </c>
      <c r="CC3491">
        <v>1.94651903827542E-3</v>
      </c>
      <c r="CD3491">
        <v>3370</v>
      </c>
      <c r="CE3491">
        <v>12.289176158211101</v>
      </c>
      <c r="CF3491">
        <v>1.6983106096287689E-3</v>
      </c>
      <c r="CG3491">
        <v>611.44250682211305</v>
      </c>
      <c r="CH3491">
        <v>533.47502700719838</v>
      </c>
      <c r="CI3491">
        <v>0</v>
      </c>
    </row>
    <row r="3492" spans="77:87" x14ac:dyDescent="0.25">
      <c r="BY3492" t="s">
        <v>7146</v>
      </c>
      <c r="BZ3492" t="s">
        <v>1265</v>
      </c>
      <c r="CA3492" t="s">
        <v>1266</v>
      </c>
      <c r="CB3492">
        <v>0</v>
      </c>
      <c r="CC3492">
        <v>1.9094981007304699E-4</v>
      </c>
      <c r="CD3492">
        <v>3371</v>
      </c>
      <c r="CE3492">
        <v>1.94515863611747</v>
      </c>
      <c r="CF3492">
        <v>1.6660103599139256E-4</v>
      </c>
      <c r="CG3492">
        <v>0</v>
      </c>
      <c r="CH3492">
        <v>0</v>
      </c>
      <c r="CI3492">
        <v>0</v>
      </c>
    </row>
    <row r="3493" spans="77:87" x14ac:dyDescent="0.25">
      <c r="BY3493" t="s">
        <v>6964</v>
      </c>
      <c r="BZ3493" t="s">
        <v>6965</v>
      </c>
      <c r="CA3493" t="s">
        <v>6965</v>
      </c>
      <c r="CB3493">
        <v>0</v>
      </c>
      <c r="CC3493">
        <v>6.9143347466742199E-5</v>
      </c>
      <c r="CD3493">
        <v>3372</v>
      </c>
      <c r="CE3493">
        <v>1.1213981392280301</v>
      </c>
      <c r="CF3493">
        <v>6.0326602657868066E-5</v>
      </c>
      <c r="CG3493">
        <v>6.5513321724738199E-2</v>
      </c>
      <c r="CH3493">
        <v>5.715945601832996E-2</v>
      </c>
      <c r="CI3493">
        <v>0</v>
      </c>
    </row>
    <row r="3494" spans="77:87" x14ac:dyDescent="0.25">
      <c r="BY3494" t="s">
        <v>10955</v>
      </c>
      <c r="BZ3494" t="s">
        <v>10956</v>
      </c>
      <c r="CA3494" t="s">
        <v>10957</v>
      </c>
      <c r="CB3494">
        <v>0</v>
      </c>
      <c r="CC3494">
        <v>6.3170206579206994E-2</v>
      </c>
      <c r="CD3494">
        <v>3373</v>
      </c>
      <c r="CE3494">
        <v>0.47493832129638502</v>
      </c>
      <c r="CF3494">
        <v>5.5115120857466018E-2</v>
      </c>
      <c r="CG3494">
        <v>0</v>
      </c>
      <c r="CH3494">
        <v>0</v>
      </c>
      <c r="CI3494">
        <v>0</v>
      </c>
    </row>
    <row r="3495" spans="77:87" x14ac:dyDescent="0.25">
      <c r="BY3495" t="s">
        <v>8240</v>
      </c>
      <c r="BZ3495" t="s">
        <v>10958</v>
      </c>
      <c r="CA3495" t="s">
        <v>10959</v>
      </c>
      <c r="CB3495">
        <v>0</v>
      </c>
      <c r="CC3495">
        <v>1.89845515971123E-6</v>
      </c>
      <c r="CD3495">
        <v>3374</v>
      </c>
      <c r="CE3495">
        <v>-0.14461799431250999</v>
      </c>
      <c r="CF3495">
        <v>1.6563755484758131E-6</v>
      </c>
      <c r="CG3495">
        <v>0</v>
      </c>
      <c r="CH3495">
        <v>0</v>
      </c>
      <c r="CI3495">
        <v>0</v>
      </c>
    </row>
    <row r="3496" spans="77:87" x14ac:dyDescent="0.25">
      <c r="BY3496" t="s">
        <v>7250</v>
      </c>
      <c r="BZ3496" t="s">
        <v>3630</v>
      </c>
      <c r="CA3496" t="s">
        <v>1106</v>
      </c>
      <c r="CB3496">
        <v>0</v>
      </c>
      <c r="CC3496">
        <v>2.2985101074587901</v>
      </c>
      <c r="CD3496">
        <v>3375</v>
      </c>
      <c r="CE3496">
        <v>-0.58027169519823996</v>
      </c>
      <c r="CF3496">
        <v>2.0054178896162909</v>
      </c>
      <c r="CG3496">
        <v>200562.07917843599</v>
      </c>
      <c r="CH3496">
        <v>174987.60621407698</v>
      </c>
      <c r="CI3496">
        <v>0</v>
      </c>
    </row>
    <row r="3497" spans="77:87" x14ac:dyDescent="0.25">
      <c r="BY3497" t="s">
        <v>4347</v>
      </c>
      <c r="BZ3497" t="s">
        <v>9321</v>
      </c>
      <c r="CA3497" t="s">
        <v>9322</v>
      </c>
      <c r="CB3497">
        <v>0</v>
      </c>
      <c r="CC3497">
        <v>1.0378869927474801E-2</v>
      </c>
      <c r="CD3497">
        <v>3376</v>
      </c>
      <c r="CE3497">
        <v>-0.97152717931000898</v>
      </c>
      <c r="CF3497">
        <v>9.0554187075427839E-3</v>
      </c>
      <c r="CG3497">
        <v>0.103788699274748</v>
      </c>
      <c r="CH3497">
        <v>9.0554187075427825E-2</v>
      </c>
      <c r="CI3497">
        <v>0</v>
      </c>
    </row>
    <row r="3498" spans="77:87" x14ac:dyDescent="0.25">
      <c r="BY3498" t="s">
        <v>9261</v>
      </c>
      <c r="BZ3498" t="s">
        <v>9262</v>
      </c>
      <c r="CA3498" t="s">
        <v>9263</v>
      </c>
      <c r="CB3498">
        <v>0</v>
      </c>
      <c r="CC3498">
        <v>4.4150633062493997E-5</v>
      </c>
      <c r="CD3498">
        <v>3377</v>
      </c>
      <c r="CE3498">
        <v>0</v>
      </c>
      <c r="CF3498">
        <v>3.8520809238163158E-5</v>
      </c>
      <c r="CG3498">
        <v>0</v>
      </c>
      <c r="CH3498">
        <v>0</v>
      </c>
      <c r="CI3498">
        <v>0</v>
      </c>
    </row>
    <row r="3499" spans="77:87" x14ac:dyDescent="0.25">
      <c r="BY3499" t="s">
        <v>9534</v>
      </c>
      <c r="BZ3499" t="s">
        <v>9535</v>
      </c>
      <c r="CA3499" t="s">
        <v>9536</v>
      </c>
      <c r="CB3499">
        <v>0</v>
      </c>
      <c r="CC3499">
        <v>1.6029151329803701E-5</v>
      </c>
      <c r="CD3499">
        <v>3378</v>
      </c>
      <c r="CE3499">
        <v>7.8938864134957303</v>
      </c>
      <c r="CF3499">
        <v>1.3985210127135119E-5</v>
      </c>
      <c r="CG3499">
        <v>2734.86913599625</v>
      </c>
      <c r="CH3499">
        <v>2386.1350329888255</v>
      </c>
      <c r="CI3499">
        <v>0</v>
      </c>
    </row>
    <row r="3500" spans="77:87" x14ac:dyDescent="0.25">
      <c r="BY3500" t="s">
        <v>6257</v>
      </c>
      <c r="BZ3500" t="s">
        <v>9175</v>
      </c>
      <c r="CA3500" t="s">
        <v>9176</v>
      </c>
      <c r="CB3500">
        <v>0</v>
      </c>
      <c r="CC3500">
        <v>2.04688842257864E-2</v>
      </c>
      <c r="CD3500">
        <v>3379</v>
      </c>
      <c r="CE3500">
        <v>-0.47535063207927403</v>
      </c>
      <c r="CF3500">
        <v>1.7858814922619481E-2</v>
      </c>
      <c r="CG3500">
        <v>43.02805090871</v>
      </c>
      <c r="CH3500">
        <v>37.541372025136774</v>
      </c>
      <c r="CI3500">
        <v>0</v>
      </c>
    </row>
    <row r="3501" spans="77:87" x14ac:dyDescent="0.25">
      <c r="BY3501" t="s">
        <v>6001</v>
      </c>
      <c r="BZ3501" t="s">
        <v>650</v>
      </c>
      <c r="CA3501" t="s">
        <v>6002</v>
      </c>
      <c r="CB3501">
        <v>0</v>
      </c>
      <c r="CC3501">
        <v>2.21194962510207E-4</v>
      </c>
      <c r="CD3501">
        <v>3380</v>
      </c>
      <c r="CE3501">
        <v>0</v>
      </c>
      <c r="CF3501">
        <v>1.9298950806068057E-4</v>
      </c>
      <c r="CG3501">
        <v>0</v>
      </c>
      <c r="CH3501">
        <v>0</v>
      </c>
      <c r="CI3501">
        <v>0</v>
      </c>
    </row>
    <row r="3502" spans="77:87" x14ac:dyDescent="0.25">
      <c r="BY3502" t="s">
        <v>6417</v>
      </c>
      <c r="BZ3502" t="s">
        <v>6418</v>
      </c>
      <c r="CA3502" t="s">
        <v>6419</v>
      </c>
      <c r="CB3502">
        <v>0</v>
      </c>
      <c r="CC3502">
        <v>2.7002003155762001E-2</v>
      </c>
      <c r="CD3502">
        <v>3381</v>
      </c>
      <c r="CE3502">
        <v>3.40852378487395</v>
      </c>
      <c r="CF3502">
        <v>2.3558869725358176E-2</v>
      </c>
      <c r="CG3502">
        <v>1292.8947129764199</v>
      </c>
      <c r="CH3502">
        <v>1128.0325365459453</v>
      </c>
      <c r="CI3502">
        <v>0</v>
      </c>
    </row>
    <row r="3503" spans="77:87" x14ac:dyDescent="0.25">
      <c r="BY3503" t="s">
        <v>10960</v>
      </c>
      <c r="BZ3503" t="s">
        <v>10961</v>
      </c>
      <c r="CA3503" t="s">
        <v>10962</v>
      </c>
      <c r="CB3503">
        <v>0</v>
      </c>
      <c r="CC3503">
        <v>1.23861000659537</v>
      </c>
      <c r="CD3503">
        <v>3382</v>
      </c>
      <c r="CE3503">
        <v>0.63116851888610603</v>
      </c>
      <c r="CF3503">
        <v>1.0806698902143685</v>
      </c>
      <c r="CG3503">
        <v>1437847.5249456901</v>
      </c>
      <c r="CH3503">
        <v>1254501.835649766</v>
      </c>
      <c r="CI3503">
        <v>0</v>
      </c>
    </row>
    <row r="3504" spans="77:87" x14ac:dyDescent="0.25">
      <c r="BY3504" t="s">
        <v>8671</v>
      </c>
      <c r="BZ3504" t="s">
        <v>8671</v>
      </c>
      <c r="CA3504" t="s">
        <v>8672</v>
      </c>
      <c r="CB3504">
        <v>0</v>
      </c>
      <c r="CC3504">
        <v>9.8396706519639603E-3</v>
      </c>
      <c r="CD3504">
        <v>3383</v>
      </c>
      <c r="CE3504">
        <v>2.21721503794332</v>
      </c>
      <c r="CF3504">
        <v>8.5849748884494325E-3</v>
      </c>
      <c r="CG3504">
        <v>245253.284101364</v>
      </c>
      <c r="CH3504">
        <v>213980.05683246278</v>
      </c>
      <c r="CI3504">
        <v>0</v>
      </c>
    </row>
    <row r="3505" spans="77:87" x14ac:dyDescent="0.25">
      <c r="BY3505" t="s">
        <v>10963</v>
      </c>
      <c r="BZ3505" t="s">
        <v>10964</v>
      </c>
      <c r="CA3505" t="s">
        <v>10965</v>
      </c>
      <c r="CB3505">
        <v>0</v>
      </c>
      <c r="CC3505">
        <v>1.2781663351809801E-6</v>
      </c>
      <c r="CD3505">
        <v>3384</v>
      </c>
      <c r="CE3505">
        <v>0</v>
      </c>
      <c r="CF3505">
        <v>1.1151822331167131E-6</v>
      </c>
      <c r="CG3505">
        <v>0</v>
      </c>
      <c r="CH3505">
        <v>0</v>
      </c>
      <c r="CI3505">
        <v>0</v>
      </c>
    </row>
    <row r="3506" spans="77:87" x14ac:dyDescent="0.25">
      <c r="BY3506" t="s">
        <v>6364</v>
      </c>
      <c r="BZ3506" t="s">
        <v>890</v>
      </c>
      <c r="CA3506" t="s">
        <v>891</v>
      </c>
      <c r="CB3506">
        <v>0</v>
      </c>
      <c r="CC3506">
        <v>6.2566683373138504E-2</v>
      </c>
      <c r="CD3506">
        <v>3385</v>
      </c>
      <c r="CE3506">
        <v>-3.9125305894390898</v>
      </c>
      <c r="CF3506">
        <v>5.4588555309496148E-2</v>
      </c>
      <c r="CG3506">
        <v>49.9751661032548</v>
      </c>
      <c r="CH3506">
        <v>43.602632772764387</v>
      </c>
      <c r="CI3506">
        <v>0</v>
      </c>
    </row>
    <row r="3507" spans="77:87" x14ac:dyDescent="0.25">
      <c r="BY3507" t="s">
        <v>6394</v>
      </c>
      <c r="BZ3507" t="s">
        <v>6394</v>
      </c>
      <c r="CA3507" t="s">
        <v>6395</v>
      </c>
      <c r="CB3507">
        <v>0</v>
      </c>
      <c r="CC3507">
        <v>3.8235195394695801E-4</v>
      </c>
      <c r="CD3507">
        <v>3386</v>
      </c>
      <c r="CE3507">
        <v>-10.830224690648301</v>
      </c>
      <c r="CF3507">
        <v>3.3359672689136575E-4</v>
      </c>
      <c r="CG3507">
        <v>7.7965039336603897E-2</v>
      </c>
      <c r="CH3507">
        <v>6.802340531063622E-2</v>
      </c>
      <c r="CI3507">
        <v>0</v>
      </c>
    </row>
    <row r="3508" spans="77:87" x14ac:dyDescent="0.25">
      <c r="BY3508" t="s">
        <v>9362</v>
      </c>
      <c r="BZ3508" t="s">
        <v>10966</v>
      </c>
      <c r="CA3508" t="s">
        <v>10967</v>
      </c>
      <c r="CB3508">
        <v>0</v>
      </c>
      <c r="CC3508">
        <v>0.13383242438248399</v>
      </c>
      <c r="CD3508">
        <v>3387</v>
      </c>
      <c r="CE3508">
        <v>-0.84665133706877904</v>
      </c>
      <c r="CF3508">
        <v>0.11676691661977599</v>
      </c>
      <c r="CG3508">
        <v>184359.91938112001</v>
      </c>
      <c r="CH3508">
        <v>160851.44862115596</v>
      </c>
      <c r="CI3508">
        <v>0</v>
      </c>
    </row>
    <row r="3509" spans="77:87" x14ac:dyDescent="0.25">
      <c r="BY3509" t="s">
        <v>8444</v>
      </c>
      <c r="BZ3509" t="s">
        <v>8445</v>
      </c>
      <c r="CA3509" t="s">
        <v>8446</v>
      </c>
      <c r="CB3509">
        <v>0</v>
      </c>
      <c r="CC3509">
        <v>8.2839963070482404E-4</v>
      </c>
      <c r="CD3509">
        <v>3388</v>
      </c>
      <c r="CE3509">
        <v>-27.344137937022701</v>
      </c>
      <c r="CF3509">
        <v>7.2276708019512943E-4</v>
      </c>
      <c r="CG3509">
        <v>2882.2669428379299</v>
      </c>
      <c r="CH3509">
        <v>2514.7375558888953</v>
      </c>
      <c r="CI3509">
        <v>0</v>
      </c>
    </row>
    <row r="3510" spans="77:87" x14ac:dyDescent="0.25">
      <c r="BY3510" t="s">
        <v>9556</v>
      </c>
      <c r="BZ3510" t="s">
        <v>9557</v>
      </c>
      <c r="CA3510" t="s">
        <v>9558</v>
      </c>
      <c r="CB3510">
        <v>0</v>
      </c>
      <c r="CC3510">
        <v>3.98528759928088E-4</v>
      </c>
      <c r="CD3510">
        <v>3389</v>
      </c>
      <c r="CE3510">
        <v>-2.6868322436610201</v>
      </c>
      <c r="CF3510">
        <v>3.4771076363461799E-4</v>
      </c>
      <c r="CG3510">
        <v>921.73668047412605</v>
      </c>
      <c r="CH3510">
        <v>804.20234940014871</v>
      </c>
      <c r="CI3510">
        <v>0</v>
      </c>
    </row>
    <row r="3511" spans="77:87" x14ac:dyDescent="0.25">
      <c r="BY3511" t="s">
        <v>6101</v>
      </c>
      <c r="BZ3511" t="s">
        <v>9545</v>
      </c>
      <c r="CA3511" t="s">
        <v>9546</v>
      </c>
      <c r="CB3511">
        <v>0</v>
      </c>
      <c r="CC3511">
        <v>7.5956908283829599E-4</v>
      </c>
      <c r="CD3511">
        <v>3390</v>
      </c>
      <c r="CE3511">
        <v>0.52138659689696398</v>
      </c>
      <c r="CF3511">
        <v>6.6271339080925388E-4</v>
      </c>
      <c r="CG3511">
        <v>3973.05964793066</v>
      </c>
      <c r="CH3511">
        <v>3466.4389199844318</v>
      </c>
      <c r="CI3511">
        <v>0</v>
      </c>
    </row>
    <row r="3512" spans="77:87" x14ac:dyDescent="0.25">
      <c r="BY3512" t="s">
        <v>8270</v>
      </c>
      <c r="BZ3512" t="s">
        <v>8271</v>
      </c>
      <c r="CA3512" t="s">
        <v>8272</v>
      </c>
      <c r="CB3512">
        <v>0</v>
      </c>
      <c r="CC3512">
        <v>1.2014220897028399E-3</v>
      </c>
      <c r="CD3512">
        <v>3391</v>
      </c>
      <c r="CE3512">
        <v>3.0321581155817201</v>
      </c>
      <c r="CF3512">
        <v>1.0482239533564726E-3</v>
      </c>
      <c r="CG3512">
        <v>48985.880443691298</v>
      </c>
      <c r="CH3512">
        <v>42739.494884794469</v>
      </c>
      <c r="CI3512">
        <v>0</v>
      </c>
    </row>
    <row r="3513" spans="77:87" x14ac:dyDescent="0.25">
      <c r="BY3513" t="s">
        <v>9180</v>
      </c>
      <c r="BZ3513" t="s">
        <v>987</v>
      </c>
      <c r="CA3513" t="s">
        <v>988</v>
      </c>
      <c r="CB3513">
        <v>0</v>
      </c>
      <c r="CC3513">
        <v>0.52516471007388699</v>
      </c>
      <c r="CD3513">
        <v>3392</v>
      </c>
      <c r="CE3513">
        <v>46.465341009771997</v>
      </c>
      <c r="CF3513">
        <v>0.4581988572335256</v>
      </c>
      <c r="CG3513">
        <v>32.228220908021797</v>
      </c>
      <c r="CH3513">
        <v>28.118671547156318</v>
      </c>
      <c r="CI3513">
        <v>0</v>
      </c>
    </row>
    <row r="3514" spans="77:87" x14ac:dyDescent="0.25">
      <c r="BY3514" t="s">
        <v>6450</v>
      </c>
      <c r="BZ3514" t="s">
        <v>10968</v>
      </c>
      <c r="CA3514" t="s">
        <v>10969</v>
      </c>
      <c r="CB3514">
        <v>0</v>
      </c>
      <c r="CC3514">
        <v>3.7039600717829002E-4</v>
      </c>
      <c r="CD3514">
        <v>3393</v>
      </c>
      <c r="CE3514">
        <v>-0.99108260880467103</v>
      </c>
      <c r="CF3514">
        <v>3.2316533071895769E-4</v>
      </c>
      <c r="CG3514">
        <v>24996.1749908934</v>
      </c>
      <c r="CH3514">
        <v>21808.812733104631</v>
      </c>
      <c r="CI3514">
        <v>0</v>
      </c>
    </row>
    <row r="3515" spans="77:87" x14ac:dyDescent="0.25">
      <c r="BY3515" t="s">
        <v>2242</v>
      </c>
      <c r="BZ3515" t="s">
        <v>7347</v>
      </c>
      <c r="CA3515" t="s">
        <v>7348</v>
      </c>
      <c r="CB3515">
        <v>0</v>
      </c>
      <c r="CC3515">
        <v>3.2449688481080699E-3</v>
      </c>
      <c r="CD3515">
        <v>3394</v>
      </c>
      <c r="CE3515">
        <v>12.622265058343199</v>
      </c>
      <c r="CF3515">
        <v>2.831189890410419E-3</v>
      </c>
      <c r="CG3515">
        <v>60.789358491459502</v>
      </c>
      <c r="CH3515">
        <v>53.037864232779562</v>
      </c>
      <c r="CI3515">
        <v>0</v>
      </c>
    </row>
    <row r="3516" spans="77:87" x14ac:dyDescent="0.25">
      <c r="BY3516" t="s">
        <v>7900</v>
      </c>
      <c r="BZ3516" t="s">
        <v>2089</v>
      </c>
      <c r="CA3516" t="s">
        <v>2090</v>
      </c>
      <c r="CB3516">
        <v>0</v>
      </c>
      <c r="CC3516">
        <v>2.3898802587003401E-2</v>
      </c>
      <c r="CD3516">
        <v>3395</v>
      </c>
      <c r="CE3516">
        <v>3.7274704705777899</v>
      </c>
      <c r="CF3516">
        <v>2.0851370673924261E-2</v>
      </c>
      <c r="CG3516">
        <v>0</v>
      </c>
      <c r="CH3516">
        <v>0</v>
      </c>
      <c r="CI3516">
        <v>0</v>
      </c>
    </row>
    <row r="3517" spans="77:87" x14ac:dyDescent="0.25">
      <c r="BY3517" t="s">
        <v>10970</v>
      </c>
      <c r="BZ3517" t="s">
        <v>10971</v>
      </c>
      <c r="CA3517" t="s">
        <v>10972</v>
      </c>
      <c r="CB3517">
        <v>0</v>
      </c>
      <c r="CC3517">
        <v>1.10882066644618E-2</v>
      </c>
      <c r="CD3517">
        <v>3396</v>
      </c>
      <c r="CE3517">
        <v>7.6707632945386601</v>
      </c>
      <c r="CF3517">
        <v>9.6743050798496228E-3</v>
      </c>
      <c r="CG3517">
        <v>1267.3985431759099</v>
      </c>
      <c r="CH3517">
        <v>1105.7874853413775</v>
      </c>
      <c r="CI3517">
        <v>0</v>
      </c>
    </row>
    <row r="3518" spans="77:87" x14ac:dyDescent="0.25">
      <c r="BY3518" t="s">
        <v>10973</v>
      </c>
      <c r="BZ3518" t="s">
        <v>10974</v>
      </c>
      <c r="CA3518" t="s">
        <v>10975</v>
      </c>
      <c r="CB3518">
        <v>0</v>
      </c>
      <c r="CC3518">
        <v>3.8560649837213298E-4</v>
      </c>
      <c r="CD3518">
        <v>3397</v>
      </c>
      <c r="CE3518">
        <v>-1.2446759480043701</v>
      </c>
      <c r="CF3518">
        <v>3.36436271338709E-4</v>
      </c>
      <c r="CG3518">
        <v>8707.3259692248594</v>
      </c>
      <c r="CH3518">
        <v>7597.0200055851246</v>
      </c>
      <c r="CI3518">
        <v>0</v>
      </c>
    </row>
    <row r="3519" spans="77:87" x14ac:dyDescent="0.25">
      <c r="BY3519" t="s">
        <v>9537</v>
      </c>
      <c r="BZ3519" t="s">
        <v>9538</v>
      </c>
      <c r="CA3519" t="s">
        <v>9539</v>
      </c>
      <c r="CB3519">
        <v>0</v>
      </c>
      <c r="CC3519">
        <v>1.49273986034576E-2</v>
      </c>
      <c r="CD3519">
        <v>3398</v>
      </c>
      <c r="CE3519">
        <v>-2.51026116259004</v>
      </c>
      <c r="CF3519">
        <v>1.3023946297936314E-2</v>
      </c>
      <c r="CG3519">
        <v>5339.5933455049899</v>
      </c>
      <c r="CH3519">
        <v>4658.7204396462685</v>
      </c>
      <c r="CI3519">
        <v>0</v>
      </c>
    </row>
    <row r="3520" spans="77:87" x14ac:dyDescent="0.25">
      <c r="BY3520" t="s">
        <v>7211</v>
      </c>
      <c r="BZ3520" t="s">
        <v>7212</v>
      </c>
      <c r="CA3520" t="s">
        <v>7213</v>
      </c>
      <c r="CB3520">
        <v>0</v>
      </c>
      <c r="CC3520">
        <v>2.6053993190069502E-4</v>
      </c>
      <c r="CD3520">
        <v>3399</v>
      </c>
      <c r="CE3520">
        <v>-12.5047401199891</v>
      </c>
      <c r="CF3520">
        <v>2.2731744302430991E-4</v>
      </c>
      <c r="CG3520">
        <v>1452275.2716318599</v>
      </c>
      <c r="CH3520">
        <v>1267089.8426449955</v>
      </c>
      <c r="CI3520">
        <v>0</v>
      </c>
    </row>
    <row r="3521" spans="77:87" x14ac:dyDescent="0.25">
      <c r="BY3521" t="s">
        <v>10976</v>
      </c>
      <c r="BZ3521" t="s">
        <v>10977</v>
      </c>
      <c r="CA3521" t="s">
        <v>10978</v>
      </c>
      <c r="CB3521">
        <v>0</v>
      </c>
      <c r="CC3521">
        <v>0.104555879770223</v>
      </c>
      <c r="CD3521">
        <v>3400</v>
      </c>
      <c r="CE3521">
        <v>4.3170351604830302</v>
      </c>
      <c r="CF3521">
        <v>9.1223541317202825E-2</v>
      </c>
      <c r="CG3521">
        <v>5421.9603146234604</v>
      </c>
      <c r="CH3521">
        <v>4730.5844670645665</v>
      </c>
      <c r="CI3521">
        <v>0</v>
      </c>
    </row>
    <row r="3522" spans="77:87" x14ac:dyDescent="0.25">
      <c r="BY3522" t="s">
        <v>8060</v>
      </c>
      <c r="BZ3522" t="s">
        <v>8061</v>
      </c>
      <c r="CA3522" t="s">
        <v>8062</v>
      </c>
      <c r="CB3522">
        <v>0</v>
      </c>
      <c r="CC3522">
        <v>7.4213449122893502E-2</v>
      </c>
      <c r="CD3522">
        <v>3401</v>
      </c>
      <c r="CE3522">
        <v>-7.77295106758522</v>
      </c>
      <c r="CF3522">
        <v>6.4750195371436892E-2</v>
      </c>
      <c r="CG3522">
        <v>15018.6675075041</v>
      </c>
      <c r="CH3522">
        <v>13103.577138952229</v>
      </c>
      <c r="CI3522">
        <v>0</v>
      </c>
    </row>
    <row r="3523" spans="77:87" x14ac:dyDescent="0.25">
      <c r="BY3523" t="s">
        <v>10979</v>
      </c>
      <c r="BZ3523" t="s">
        <v>10980</v>
      </c>
      <c r="CA3523" t="s">
        <v>10981</v>
      </c>
      <c r="CB3523">
        <v>0</v>
      </c>
      <c r="CC3523">
        <v>2.3260869937956601E-3</v>
      </c>
      <c r="CD3523">
        <v>3402</v>
      </c>
      <c r="CE3523">
        <v>-12.8331393287468</v>
      </c>
      <c r="CF3523">
        <v>2.0294783368688014E-3</v>
      </c>
      <c r="CG3523">
        <v>8.1738696961979704E-2</v>
      </c>
      <c r="CH3523">
        <v>7.1315868757569859E-2</v>
      </c>
      <c r="CI3523">
        <v>0</v>
      </c>
    </row>
    <row r="3524" spans="77:87" x14ac:dyDescent="0.25">
      <c r="BY3524" t="s">
        <v>6192</v>
      </c>
      <c r="BZ3524" t="s">
        <v>10982</v>
      </c>
      <c r="CA3524" t="s">
        <v>10983</v>
      </c>
      <c r="CB3524">
        <v>0</v>
      </c>
      <c r="CC3524">
        <v>1.0133317412467799E-5</v>
      </c>
      <c r="CD3524">
        <v>3403</v>
      </c>
      <c r="CE3524">
        <v>-11.8132637172414</v>
      </c>
      <c r="CF3524">
        <v>8.8411775759343856E-6</v>
      </c>
      <c r="CG3524">
        <v>935.71672511568499</v>
      </c>
      <c r="CH3524">
        <v>816.39974262928399</v>
      </c>
      <c r="CI3524">
        <v>0</v>
      </c>
    </row>
    <row r="3525" spans="77:87" x14ac:dyDescent="0.25">
      <c r="BY3525" t="s">
        <v>6468</v>
      </c>
      <c r="BZ3525" t="s">
        <v>2331</v>
      </c>
      <c r="CA3525" t="s">
        <v>2332</v>
      </c>
      <c r="CB3525">
        <v>0</v>
      </c>
      <c r="CC3525">
        <v>0.200783187774633</v>
      </c>
      <c r="CD3525">
        <v>3404</v>
      </c>
      <c r="CE3525">
        <v>0.97382636584146898</v>
      </c>
      <c r="CF3525">
        <v>0.17518052036873855</v>
      </c>
      <c r="CG3525">
        <v>357.25757607766201</v>
      </c>
      <c r="CH3525">
        <v>311.70223352169518</v>
      </c>
      <c r="CI3525">
        <v>0</v>
      </c>
    </row>
    <row r="3526" spans="77:87" x14ac:dyDescent="0.25">
      <c r="BY3526" t="s">
        <v>9308</v>
      </c>
      <c r="BZ3526" t="s">
        <v>9309</v>
      </c>
      <c r="CA3526" t="s">
        <v>9310</v>
      </c>
      <c r="CB3526">
        <v>0</v>
      </c>
      <c r="CC3526">
        <v>1.1749427036533E-5</v>
      </c>
      <c r="CD3526">
        <v>3405</v>
      </c>
      <c r="CE3526">
        <v>0</v>
      </c>
      <c r="CF3526">
        <v>1.0251210597396537E-5</v>
      </c>
      <c r="CG3526">
        <v>0</v>
      </c>
      <c r="CH3526">
        <v>0</v>
      </c>
      <c r="CI3526">
        <v>0</v>
      </c>
    </row>
    <row r="3527" spans="77:87" x14ac:dyDescent="0.25">
      <c r="BY3527" t="s">
        <v>9531</v>
      </c>
      <c r="BZ3527" t="s">
        <v>9532</v>
      </c>
      <c r="CA3527" t="s">
        <v>9533</v>
      </c>
      <c r="CB3527">
        <v>0</v>
      </c>
      <c r="CC3527">
        <v>2.0604891323342201E-6</v>
      </c>
      <c r="CD3527">
        <v>3406</v>
      </c>
      <c r="CE3527">
        <v>1.20186438009722</v>
      </c>
      <c r="CF3527">
        <v>1.7977479211137553E-6</v>
      </c>
      <c r="CG3527">
        <v>1.04571380000662</v>
      </c>
      <c r="CH3527">
        <v>0.91237065051257626</v>
      </c>
      <c r="CI3527">
        <v>0</v>
      </c>
    </row>
    <row r="3528" spans="77:87" x14ac:dyDescent="0.25">
      <c r="BY3528" t="s">
        <v>8931</v>
      </c>
      <c r="BZ3528" t="s">
        <v>8932</v>
      </c>
      <c r="CA3528" t="s">
        <v>8933</v>
      </c>
      <c r="CB3528">
        <v>0</v>
      </c>
      <c r="CC3528">
        <v>1.4797517178726399E-6</v>
      </c>
      <c r="CD3528">
        <v>3407</v>
      </c>
      <c r="CE3528">
        <v>-95.704632269651597</v>
      </c>
      <c r="CF3528">
        <v>1.2910626573198288E-6</v>
      </c>
      <c r="CG3528">
        <v>0.239719778295368</v>
      </c>
      <c r="CH3528">
        <v>0.20915215048581254</v>
      </c>
      <c r="CI3528">
        <v>0</v>
      </c>
    </row>
    <row r="3529" spans="77:87" x14ac:dyDescent="0.25">
      <c r="BY3529" t="s">
        <v>7761</v>
      </c>
      <c r="BZ3529" t="s">
        <v>768</v>
      </c>
      <c r="CA3529" t="s">
        <v>769</v>
      </c>
      <c r="CB3529">
        <v>0</v>
      </c>
      <c r="CC3529">
        <v>9.8303205357570204E-3</v>
      </c>
      <c r="CD3529">
        <v>3408</v>
      </c>
      <c r="CE3529">
        <v>0</v>
      </c>
      <c r="CF3529">
        <v>8.5768170429605037E-3</v>
      </c>
      <c r="CG3529">
        <v>0</v>
      </c>
      <c r="CH3529">
        <v>0</v>
      </c>
      <c r="CI3529">
        <v>0</v>
      </c>
    </row>
    <row r="3530" spans="77:87" x14ac:dyDescent="0.25">
      <c r="BY3530" t="s">
        <v>8199</v>
      </c>
      <c r="BZ3530" t="s">
        <v>8200</v>
      </c>
      <c r="CA3530" t="s">
        <v>8201</v>
      </c>
      <c r="CB3530">
        <v>0</v>
      </c>
      <c r="CC3530">
        <v>1.0942560515170301E-3</v>
      </c>
      <c r="CD3530">
        <v>3409</v>
      </c>
      <c r="CE3530">
        <v>6.5469664974194097E-2</v>
      </c>
      <c r="CF3530">
        <v>9.5472308536388793E-4</v>
      </c>
      <c r="CG3530">
        <v>0.24328438471085001</v>
      </c>
      <c r="CH3530">
        <v>0.2122622196788308</v>
      </c>
      <c r="CI3530">
        <v>0</v>
      </c>
    </row>
    <row r="3531" spans="77:87" x14ac:dyDescent="0.25">
      <c r="BY3531" t="s">
        <v>5645</v>
      </c>
      <c r="BZ3531" t="s">
        <v>5646</v>
      </c>
      <c r="CA3531" t="s">
        <v>5647</v>
      </c>
      <c r="CB3531">
        <v>0</v>
      </c>
      <c r="CC3531">
        <v>1.1917554002161901E-6</v>
      </c>
      <c r="CD3531">
        <v>3410</v>
      </c>
      <c r="CE3531">
        <v>0</v>
      </c>
      <c r="CF3531">
        <v>1.0397899021130234E-6</v>
      </c>
      <c r="CG3531">
        <v>0</v>
      </c>
      <c r="CH3531">
        <v>0</v>
      </c>
      <c r="CI3531">
        <v>0</v>
      </c>
    </row>
    <row r="3532" spans="77:87" x14ac:dyDescent="0.25">
      <c r="BY3532" t="s">
        <v>8743</v>
      </c>
      <c r="BZ3532" t="s">
        <v>8744</v>
      </c>
      <c r="CA3532" t="s">
        <v>8745</v>
      </c>
      <c r="CB3532">
        <v>0</v>
      </c>
      <c r="CC3532">
        <v>0.27744280497505402</v>
      </c>
      <c r="CD3532">
        <v>3411</v>
      </c>
      <c r="CE3532">
        <v>0.92222752971076605</v>
      </c>
      <c r="CF3532">
        <v>0.24206496314146511</v>
      </c>
      <c r="CG3532">
        <v>23927.499829463501</v>
      </c>
      <c r="CH3532">
        <v>20876.408616209301</v>
      </c>
      <c r="CI3532">
        <v>0</v>
      </c>
    </row>
    <row r="3533" spans="77:87" x14ac:dyDescent="0.25">
      <c r="BY3533" t="s">
        <v>8619</v>
      </c>
      <c r="BZ3533" t="s">
        <v>8620</v>
      </c>
      <c r="CA3533" t="s">
        <v>8621</v>
      </c>
      <c r="CB3533">
        <v>0</v>
      </c>
      <c r="CC3533">
        <v>1.5764794276181101E-2</v>
      </c>
      <c r="CD3533">
        <v>3412</v>
      </c>
      <c r="CE3533">
        <v>12.901392590609699</v>
      </c>
      <c r="CF3533">
        <v>1.3754562298848151E-2</v>
      </c>
      <c r="CG3533">
        <v>21016.441369433898</v>
      </c>
      <c r="CH3533">
        <v>18336.550864651912</v>
      </c>
      <c r="CI3533">
        <v>0</v>
      </c>
    </row>
    <row r="3534" spans="77:87" x14ac:dyDescent="0.25">
      <c r="BY3534" t="s">
        <v>7662</v>
      </c>
      <c r="BZ3534" t="s">
        <v>7663</v>
      </c>
      <c r="CA3534" t="s">
        <v>7664</v>
      </c>
      <c r="CB3534">
        <v>0</v>
      </c>
      <c r="CC3534">
        <v>2.3328952842229201E-3</v>
      </c>
      <c r="CD3534">
        <v>3413</v>
      </c>
      <c r="CE3534">
        <v>-5.5426744030384301</v>
      </c>
      <c r="CF3534">
        <v>2.0354184749505197E-3</v>
      </c>
      <c r="CG3534">
        <v>137022.081570793</v>
      </c>
      <c r="CH3534">
        <v>119549.84786137496</v>
      </c>
      <c r="CI3534">
        <v>0</v>
      </c>
    </row>
    <row r="3535" spans="77:87" x14ac:dyDescent="0.25">
      <c r="BY3535" t="s">
        <v>4806</v>
      </c>
      <c r="BZ3535" t="s">
        <v>9213</v>
      </c>
      <c r="CA3535" t="s">
        <v>9214</v>
      </c>
      <c r="CB3535">
        <v>0</v>
      </c>
      <c r="CC3535">
        <v>3.6763701905529897E-2</v>
      </c>
      <c r="CD3535">
        <v>3414</v>
      </c>
      <c r="CE3535">
        <v>2.3722379379063501</v>
      </c>
      <c r="CF3535">
        <v>3.207581522074817E-2</v>
      </c>
      <c r="CG3535">
        <v>0</v>
      </c>
      <c r="CH3535">
        <v>0</v>
      </c>
      <c r="CI3535">
        <v>0</v>
      </c>
    </row>
    <row r="3536" spans="77:87" x14ac:dyDescent="0.25">
      <c r="BY3536" t="s">
        <v>9491</v>
      </c>
      <c r="BZ3536" t="s">
        <v>3572</v>
      </c>
      <c r="CA3536" t="s">
        <v>3573</v>
      </c>
      <c r="CB3536">
        <v>0</v>
      </c>
      <c r="CC3536">
        <v>1.1512391624921899E-6</v>
      </c>
      <c r="CD3536">
        <v>3415</v>
      </c>
      <c r="CE3536">
        <v>0</v>
      </c>
      <c r="CF3536">
        <v>1.0044400519261613E-6</v>
      </c>
      <c r="CG3536">
        <v>0</v>
      </c>
      <c r="CH3536">
        <v>0</v>
      </c>
      <c r="CI3536">
        <v>0</v>
      </c>
    </row>
    <row r="3537" spans="77:87" x14ac:dyDescent="0.25">
      <c r="BY3537" t="s">
        <v>8699</v>
      </c>
      <c r="BZ3537" t="s">
        <v>8700</v>
      </c>
      <c r="CA3537" t="s">
        <v>8701</v>
      </c>
      <c r="CB3537">
        <v>0</v>
      </c>
      <c r="CC3537">
        <v>1.7218467474319199E-3</v>
      </c>
      <c r="CD3537">
        <v>3416</v>
      </c>
      <c r="CE3537">
        <v>-5.2631429055786501E-2</v>
      </c>
      <c r="CF3537">
        <v>1.5022871812798869E-3</v>
      </c>
      <c r="CG3537">
        <v>0</v>
      </c>
      <c r="CH3537">
        <v>0</v>
      </c>
      <c r="CI3537">
        <v>0</v>
      </c>
    </row>
    <row r="3538" spans="77:87" x14ac:dyDescent="0.25">
      <c r="BY3538" t="s">
        <v>7687</v>
      </c>
      <c r="BZ3538" t="s">
        <v>822</v>
      </c>
      <c r="CA3538" t="s">
        <v>823</v>
      </c>
      <c r="CB3538">
        <v>0</v>
      </c>
      <c r="CC3538">
        <v>9.0757075469536194E-2</v>
      </c>
      <c r="CD3538">
        <v>3417</v>
      </c>
      <c r="CE3538">
        <v>-4.7105368778785697E-2</v>
      </c>
      <c r="CF3538">
        <v>7.918427774811379E-2</v>
      </c>
      <c r="CG3538">
        <v>0</v>
      </c>
      <c r="CH3538">
        <v>0</v>
      </c>
      <c r="CI3538">
        <v>0</v>
      </c>
    </row>
    <row r="3539" spans="77:87" x14ac:dyDescent="0.25">
      <c r="BY3539" t="s">
        <v>9352</v>
      </c>
      <c r="BZ3539" t="s">
        <v>9353</v>
      </c>
      <c r="CA3539" t="s">
        <v>9354</v>
      </c>
      <c r="CB3539">
        <v>0</v>
      </c>
      <c r="CC3539">
        <v>1.88439856408332E-3</v>
      </c>
      <c r="CD3539">
        <v>3418</v>
      </c>
      <c r="CE3539">
        <v>-0.993552311327209</v>
      </c>
      <c r="CF3539">
        <v>1.6441113655828003E-3</v>
      </c>
      <c r="CG3539">
        <v>0.83667296245299505</v>
      </c>
      <c r="CH3539">
        <v>0.72998544631876416</v>
      </c>
      <c r="CI3539">
        <v>0</v>
      </c>
    </row>
    <row r="3540" spans="77:87" x14ac:dyDescent="0.25">
      <c r="BY3540" t="s">
        <v>5414</v>
      </c>
      <c r="BZ3540" t="s">
        <v>5415</v>
      </c>
      <c r="CA3540" t="s">
        <v>5416</v>
      </c>
      <c r="CB3540">
        <v>0</v>
      </c>
      <c r="CC3540">
        <v>1.911390810595E-3</v>
      </c>
      <c r="CD3540">
        <v>3419</v>
      </c>
      <c r="CE3540">
        <v>74.005873867045906</v>
      </c>
      <c r="CF3540">
        <v>1.6676617227727899E-3</v>
      </c>
      <c r="CG3540">
        <v>1546.93927267965</v>
      </c>
      <c r="CH3540">
        <v>1349.6828582631779</v>
      </c>
      <c r="CI3540">
        <v>0</v>
      </c>
    </row>
    <row r="3541" spans="77:87" x14ac:dyDescent="0.25">
      <c r="BY3541" t="s">
        <v>6025</v>
      </c>
      <c r="BZ3541" t="s">
        <v>2216</v>
      </c>
      <c r="CA3541" t="s">
        <v>2217</v>
      </c>
      <c r="CB3541">
        <v>0</v>
      </c>
      <c r="CC3541">
        <v>6.0678801306477499E-3</v>
      </c>
      <c r="CD3541">
        <v>3420</v>
      </c>
      <c r="CE3541">
        <v>-9.0388537655732506</v>
      </c>
      <c r="CF3541">
        <v>5.2941404636683356E-3</v>
      </c>
      <c r="CG3541">
        <v>636.47575239648097</v>
      </c>
      <c r="CH3541">
        <v>555.31618330539641</v>
      </c>
      <c r="CI3541">
        <v>0</v>
      </c>
    </row>
    <row r="3542" spans="77:87" x14ac:dyDescent="0.25">
      <c r="BY3542" t="s">
        <v>4968</v>
      </c>
      <c r="BZ3542" t="s">
        <v>1829</v>
      </c>
      <c r="CA3542" t="s">
        <v>1830</v>
      </c>
      <c r="CB3542">
        <v>0</v>
      </c>
      <c r="CC3542">
        <v>9.9991422468124602E-4</v>
      </c>
      <c r="CD3542">
        <v>3421</v>
      </c>
      <c r="CE3542">
        <v>4.0006966260169204E-3</v>
      </c>
      <c r="CF3542">
        <v>8.7241116223524208E-4</v>
      </c>
      <c r="CG3542">
        <v>1.8432782585969101</v>
      </c>
      <c r="CH3542">
        <v>1.6082344747301844</v>
      </c>
      <c r="CI3542">
        <v>0</v>
      </c>
    </row>
    <row r="3543" spans="77:87" x14ac:dyDescent="0.25">
      <c r="BY3543" t="s">
        <v>7466</v>
      </c>
      <c r="BZ3543" t="s">
        <v>7467</v>
      </c>
      <c r="CA3543" t="s">
        <v>7468</v>
      </c>
      <c r="CB3543">
        <v>0</v>
      </c>
      <c r="CC3543">
        <v>8.2559066374012494E-5</v>
      </c>
      <c r="CD3543">
        <v>3422</v>
      </c>
      <c r="CE3543">
        <v>4.1200321269901599</v>
      </c>
      <c r="CF3543">
        <v>7.2031629584396703E-5</v>
      </c>
      <c r="CG3543">
        <v>0</v>
      </c>
      <c r="CH3543">
        <v>0</v>
      </c>
      <c r="CI3543">
        <v>0</v>
      </c>
    </row>
    <row r="3544" spans="77:87" x14ac:dyDescent="0.25">
      <c r="BY3544" t="s">
        <v>7677</v>
      </c>
      <c r="BZ3544" t="s">
        <v>2114</v>
      </c>
      <c r="CA3544" t="s">
        <v>2115</v>
      </c>
      <c r="CB3544">
        <v>0</v>
      </c>
      <c r="CC3544">
        <v>2.1481227958110902E-2</v>
      </c>
      <c r="CD3544">
        <v>3423</v>
      </c>
      <c r="CE3544">
        <v>8.0206380461614</v>
      </c>
      <c r="CF3544">
        <v>1.8742070656260358E-2</v>
      </c>
      <c r="CG3544">
        <v>9.5587988486690705</v>
      </c>
      <c r="CH3544">
        <v>8.3399181722798872</v>
      </c>
      <c r="CI3544">
        <v>0</v>
      </c>
    </row>
    <row r="3545" spans="77:87" x14ac:dyDescent="0.25">
      <c r="BY3545" t="s">
        <v>6731</v>
      </c>
      <c r="BZ3545" t="s">
        <v>6732</v>
      </c>
      <c r="CA3545" t="s">
        <v>6733</v>
      </c>
      <c r="CB3545">
        <v>0</v>
      </c>
      <c r="CC3545">
        <v>4.0966171090892002E-4</v>
      </c>
      <c r="CD3545">
        <v>3424</v>
      </c>
      <c r="CE3545">
        <v>0</v>
      </c>
      <c r="CF3545">
        <v>3.5742410750408019E-4</v>
      </c>
      <c r="CG3545">
        <v>0</v>
      </c>
      <c r="CH3545">
        <v>0</v>
      </c>
      <c r="CI3545">
        <v>0</v>
      </c>
    </row>
    <row r="3546" spans="77:87" x14ac:dyDescent="0.25">
      <c r="BY3546" t="s">
        <v>4398</v>
      </c>
      <c r="BZ3546" t="s">
        <v>1832</v>
      </c>
      <c r="CA3546" t="s">
        <v>1951</v>
      </c>
      <c r="CB3546">
        <v>0</v>
      </c>
      <c r="CC3546">
        <v>0.16599119263951601</v>
      </c>
      <c r="CD3546">
        <v>3425</v>
      </c>
      <c r="CE3546">
        <v>4.2969934467530502</v>
      </c>
      <c r="CF3546">
        <v>0.14482499170128083</v>
      </c>
      <c r="CG3546">
        <v>64217.413644230299</v>
      </c>
      <c r="CH3546">
        <v>56028.79436079994</v>
      </c>
      <c r="CI3546">
        <v>0</v>
      </c>
    </row>
    <row r="3547" spans="77:87" x14ac:dyDescent="0.25">
      <c r="BY3547" t="s">
        <v>8601</v>
      </c>
      <c r="BZ3547" t="s">
        <v>905</v>
      </c>
      <c r="CA3547" t="s">
        <v>906</v>
      </c>
      <c r="CB3547">
        <v>0</v>
      </c>
      <c r="CC3547">
        <v>4.5185923826596901E-4</v>
      </c>
      <c r="CD3547">
        <v>3426</v>
      </c>
      <c r="CE3547">
        <v>18.528939793999701</v>
      </c>
      <c r="CF3547">
        <v>3.9424085935772243E-4</v>
      </c>
      <c r="CG3547">
        <v>0.53069129614121402</v>
      </c>
      <c r="CH3547">
        <v>0.46302072620506346</v>
      </c>
      <c r="CI3547">
        <v>0</v>
      </c>
    </row>
    <row r="3548" spans="77:87" x14ac:dyDescent="0.25">
      <c r="BY3548" t="s">
        <v>9346</v>
      </c>
      <c r="BZ3548" t="s">
        <v>9347</v>
      </c>
      <c r="CA3548" t="s">
        <v>9348</v>
      </c>
      <c r="CB3548">
        <v>0</v>
      </c>
      <c r="CC3548">
        <v>1.3682582853504901E-2</v>
      </c>
      <c r="CD3548">
        <v>3427</v>
      </c>
      <c r="CE3548">
        <v>0.30056236433997802</v>
      </c>
      <c r="CF3548">
        <v>1.1937861983523083E-2</v>
      </c>
      <c r="CG3548">
        <v>339.32805476692198</v>
      </c>
      <c r="CH3548">
        <v>296.05897719137283</v>
      </c>
      <c r="CI3548">
        <v>0</v>
      </c>
    </row>
    <row r="3549" spans="77:87" x14ac:dyDescent="0.25">
      <c r="BY3549" t="s">
        <v>8473</v>
      </c>
      <c r="BZ3549" t="s">
        <v>9460</v>
      </c>
      <c r="CA3549" t="s">
        <v>9461</v>
      </c>
      <c r="CB3549">
        <v>0</v>
      </c>
      <c r="CC3549">
        <v>2.46043133066133E-2</v>
      </c>
      <c r="CD3549">
        <v>3428</v>
      </c>
      <c r="CE3549">
        <v>-2.0206886040004699</v>
      </c>
      <c r="CF3549">
        <v>2.1466918899633824E-2</v>
      </c>
      <c r="CG3549">
        <v>17731.046415180299</v>
      </c>
      <c r="CH3549">
        <v>15470.089762595006</v>
      </c>
      <c r="CI3549">
        <v>0</v>
      </c>
    </row>
    <row r="3550" spans="77:87" x14ac:dyDescent="0.25">
      <c r="BY3550" t="s">
        <v>2026</v>
      </c>
      <c r="BZ3550" t="s">
        <v>2026</v>
      </c>
      <c r="CA3550" t="s">
        <v>1128</v>
      </c>
      <c r="CB3550">
        <v>0</v>
      </c>
      <c r="CC3550">
        <v>4.1834980238380698E-2</v>
      </c>
      <c r="CD3550">
        <v>3429</v>
      </c>
      <c r="CE3550">
        <v>12.032666733063399</v>
      </c>
      <c r="CF3550">
        <v>3.6500434568263837E-2</v>
      </c>
      <c r="CG3550">
        <v>12619.5199437591</v>
      </c>
      <c r="CH3550">
        <v>11010.354477650608</v>
      </c>
      <c r="CI3550">
        <v>0</v>
      </c>
    </row>
    <row r="3551" spans="77:87" x14ac:dyDescent="0.25">
      <c r="BY3551" t="s">
        <v>9326</v>
      </c>
      <c r="BZ3551" t="s">
        <v>808</v>
      </c>
      <c r="CA3551" t="s">
        <v>809</v>
      </c>
      <c r="CB3551">
        <v>0</v>
      </c>
      <c r="CC3551">
        <v>1.42069117968555E-3</v>
      </c>
      <c r="CD3551">
        <v>3430</v>
      </c>
      <c r="CE3551">
        <v>0</v>
      </c>
      <c r="CF3551">
        <v>1.2395331645991274E-3</v>
      </c>
      <c r="CG3551">
        <v>0</v>
      </c>
      <c r="CH3551">
        <v>0</v>
      </c>
      <c r="CI3551">
        <v>0</v>
      </c>
    </row>
    <row r="3552" spans="77:87" x14ac:dyDescent="0.25">
      <c r="BY3552" t="s">
        <v>8946</v>
      </c>
      <c r="BZ3552" t="s">
        <v>1384</v>
      </c>
      <c r="CA3552" t="s">
        <v>1385</v>
      </c>
      <c r="CB3552">
        <v>0</v>
      </c>
      <c r="CC3552">
        <v>1.07753732475961E-3</v>
      </c>
      <c r="CD3552">
        <v>3431</v>
      </c>
      <c r="CE3552">
        <v>0.98776808089317403</v>
      </c>
      <c r="CF3552">
        <v>9.4013623033021351E-4</v>
      </c>
      <c r="CG3552">
        <v>12.4357620277354</v>
      </c>
      <c r="CH3552">
        <v>10.850028268530753</v>
      </c>
      <c r="CI3552">
        <v>0</v>
      </c>
    </row>
    <row r="3553" spans="77:87" x14ac:dyDescent="0.25">
      <c r="BY3553" t="s">
        <v>10984</v>
      </c>
      <c r="BZ3553" t="s">
        <v>10985</v>
      </c>
      <c r="CA3553" t="s">
        <v>10986</v>
      </c>
      <c r="CB3553">
        <v>0</v>
      </c>
      <c r="CC3553">
        <v>5.5633214006923799E-4</v>
      </c>
      <c r="CD3553">
        <v>3432</v>
      </c>
      <c r="CE3553">
        <v>-75.087245551294998</v>
      </c>
      <c r="CF3553">
        <v>4.8539200356044942E-4</v>
      </c>
      <c r="CG3553">
        <v>3.0646035193209999</v>
      </c>
      <c r="CH3553">
        <v>2.6738236661583032</v>
      </c>
      <c r="CI3553">
        <v>0</v>
      </c>
    </row>
    <row r="3554" spans="77:87" x14ac:dyDescent="0.25">
      <c r="BY3554" t="s">
        <v>8068</v>
      </c>
      <c r="BZ3554" t="s">
        <v>8069</v>
      </c>
      <c r="CA3554" t="s">
        <v>8070</v>
      </c>
      <c r="CB3554">
        <v>0</v>
      </c>
      <c r="CC3554">
        <v>8.7148802462520894E-2</v>
      </c>
      <c r="CD3554">
        <v>3433</v>
      </c>
      <c r="CE3554">
        <v>-5.4489886672483099</v>
      </c>
      <c r="CF3554">
        <v>7.6036110065315035E-2</v>
      </c>
      <c r="CG3554">
        <v>684.75035323794896</v>
      </c>
      <c r="CH3554">
        <v>597.43509669516538</v>
      </c>
      <c r="CI3554">
        <v>0</v>
      </c>
    </row>
    <row r="3555" spans="77:87" x14ac:dyDescent="0.25">
      <c r="BY3555" t="s">
        <v>8382</v>
      </c>
      <c r="BZ3555" t="s">
        <v>8383</v>
      </c>
      <c r="CA3555" t="s">
        <v>8384</v>
      </c>
      <c r="CB3555">
        <v>0</v>
      </c>
      <c r="CC3555">
        <v>8.3544238556376406E-5</v>
      </c>
      <c r="CD3555">
        <v>3434</v>
      </c>
      <c r="CE3555">
        <v>0</v>
      </c>
      <c r="CF3555">
        <v>7.2891178521098665E-5</v>
      </c>
      <c r="CG3555">
        <v>0</v>
      </c>
      <c r="CH3555">
        <v>0</v>
      </c>
      <c r="CI3555">
        <v>0</v>
      </c>
    </row>
    <row r="3556" spans="77:87" x14ac:dyDescent="0.25">
      <c r="BY3556" t="s">
        <v>5173</v>
      </c>
      <c r="BZ3556" t="s">
        <v>653</v>
      </c>
      <c r="CA3556" t="s">
        <v>5174</v>
      </c>
      <c r="CB3556">
        <v>0</v>
      </c>
      <c r="CC3556">
        <v>7.2216897712905999E-4</v>
      </c>
      <c r="CD3556">
        <v>3435</v>
      </c>
      <c r="CE3556">
        <v>-0.130084097016751</v>
      </c>
      <c r="CF3556">
        <v>6.300823221794253E-4</v>
      </c>
      <c r="CG3556">
        <v>0</v>
      </c>
      <c r="CH3556">
        <v>0</v>
      </c>
      <c r="CI3556">
        <v>0</v>
      </c>
    </row>
    <row r="3557" spans="77:87" x14ac:dyDescent="0.25">
      <c r="BY3557" t="s">
        <v>7658</v>
      </c>
      <c r="BZ3557" t="s">
        <v>805</v>
      </c>
      <c r="CA3557" t="s">
        <v>806</v>
      </c>
      <c r="CB3557">
        <v>0</v>
      </c>
      <c r="CC3557">
        <v>4.2193400752999498E-6</v>
      </c>
      <c r="CD3557">
        <v>3436</v>
      </c>
      <c r="CE3557">
        <v>0</v>
      </c>
      <c r="CF3557">
        <v>3.6813151449381539E-6</v>
      </c>
      <c r="CG3557">
        <v>0</v>
      </c>
      <c r="CH3557">
        <v>0</v>
      </c>
      <c r="CI3557">
        <v>0</v>
      </c>
    </row>
    <row r="3558" spans="77:87" x14ac:dyDescent="0.25">
      <c r="BY3558" t="s">
        <v>9276</v>
      </c>
      <c r="BZ3558" t="s">
        <v>9277</v>
      </c>
      <c r="CA3558" t="s">
        <v>9278</v>
      </c>
      <c r="CB3558">
        <v>0</v>
      </c>
      <c r="CC3558">
        <v>7.2701810466062305E-2</v>
      </c>
      <c r="CD3558">
        <v>3437</v>
      </c>
      <c r="CE3558">
        <v>3.4291494228261201</v>
      </c>
      <c r="CF3558">
        <v>6.343131180629287E-2</v>
      </c>
      <c r="CG3558">
        <v>992.35962493493696</v>
      </c>
      <c r="CH3558">
        <v>865.81987972098386</v>
      </c>
      <c r="CI3558">
        <v>0</v>
      </c>
    </row>
    <row r="3559" spans="77:87" x14ac:dyDescent="0.25">
      <c r="BY3559" t="s">
        <v>8431</v>
      </c>
      <c r="BZ3559" t="s">
        <v>8914</v>
      </c>
      <c r="CA3559" t="s">
        <v>8915</v>
      </c>
      <c r="CB3559">
        <v>0</v>
      </c>
      <c r="CC3559">
        <v>1.6371608670286001E-4</v>
      </c>
      <c r="CD3559">
        <v>3438</v>
      </c>
      <c r="CE3559">
        <v>0</v>
      </c>
      <c r="CF3559">
        <v>1.4283999362303158E-4</v>
      </c>
      <c r="CG3559">
        <v>0</v>
      </c>
      <c r="CH3559">
        <v>0</v>
      </c>
      <c r="CI3559">
        <v>0</v>
      </c>
    </row>
    <row r="3560" spans="77:87" x14ac:dyDescent="0.25">
      <c r="BY3560" t="s">
        <v>8316</v>
      </c>
      <c r="BZ3560" t="s">
        <v>8317</v>
      </c>
      <c r="CA3560" t="s">
        <v>8318</v>
      </c>
      <c r="CB3560">
        <v>0</v>
      </c>
      <c r="CC3560">
        <v>1.04275208830608E-4</v>
      </c>
      <c r="CD3560">
        <v>3439</v>
      </c>
      <c r="CE3560">
        <v>51.252855432181498</v>
      </c>
      <c r="CF3560">
        <v>9.0978659851781893E-5</v>
      </c>
      <c r="CG3560">
        <v>0.96499215251005599</v>
      </c>
      <c r="CH3560">
        <v>0.84194214317488913</v>
      </c>
      <c r="CI3560">
        <v>0</v>
      </c>
    </row>
    <row r="3561" spans="77:87" x14ac:dyDescent="0.25">
      <c r="BY3561" t="s">
        <v>10872</v>
      </c>
      <c r="BZ3561" t="s">
        <v>10987</v>
      </c>
      <c r="CA3561" t="s">
        <v>10988</v>
      </c>
      <c r="CB3561">
        <v>0</v>
      </c>
      <c r="CC3561">
        <v>1.2375090367323901E-3</v>
      </c>
      <c r="CD3561">
        <v>3440</v>
      </c>
      <c r="CE3561">
        <v>-16.760039883400399</v>
      </c>
      <c r="CF3561">
        <v>1.0797093094224966E-3</v>
      </c>
      <c r="CG3561">
        <v>29182.4017381622</v>
      </c>
      <c r="CH3561">
        <v>25461.236962922198</v>
      </c>
      <c r="CI3561">
        <v>0</v>
      </c>
    </row>
    <row r="3562" spans="77:87" x14ac:dyDescent="0.25">
      <c r="BY3562" t="s">
        <v>9513</v>
      </c>
      <c r="BZ3562" t="s">
        <v>9514</v>
      </c>
      <c r="CA3562" t="s">
        <v>9515</v>
      </c>
      <c r="CB3562">
        <v>0</v>
      </c>
      <c r="CC3562">
        <v>4.2003594773303502E-5</v>
      </c>
      <c r="CD3562">
        <v>3441</v>
      </c>
      <c r="CE3562">
        <v>0.984470735652204</v>
      </c>
      <c r="CF3562">
        <v>3.6647548389380499E-5</v>
      </c>
      <c r="CG3562">
        <v>1.44251078470169</v>
      </c>
      <c r="CH3562">
        <v>1.2585704645012394</v>
      </c>
      <c r="CI3562">
        <v>0</v>
      </c>
    </row>
    <row r="3563" spans="77:87" x14ac:dyDescent="0.25">
      <c r="BY3563" t="s">
        <v>8155</v>
      </c>
      <c r="BZ3563" t="s">
        <v>8156</v>
      </c>
      <c r="CA3563" t="s">
        <v>8157</v>
      </c>
      <c r="CB3563">
        <v>0</v>
      </c>
      <c r="CC3563">
        <v>1.95493038325324E-3</v>
      </c>
      <c r="CD3563">
        <v>3442</v>
      </c>
      <c r="CE3563">
        <v>-0.24165832168022</v>
      </c>
      <c r="CF3563">
        <v>1.7056493903630872E-3</v>
      </c>
      <c r="CG3563">
        <v>0</v>
      </c>
      <c r="CH3563">
        <v>0</v>
      </c>
      <c r="CI3563">
        <v>0</v>
      </c>
    </row>
    <row r="3564" spans="77:87" x14ac:dyDescent="0.25">
      <c r="BY3564" t="s">
        <v>6564</v>
      </c>
      <c r="BZ3564" t="s">
        <v>1475</v>
      </c>
      <c r="CA3564" t="s">
        <v>1476</v>
      </c>
      <c r="CB3564">
        <v>0</v>
      </c>
      <c r="CC3564">
        <v>3.3004207029405701E-2</v>
      </c>
      <c r="CD3564">
        <v>3443</v>
      </c>
      <c r="CE3564">
        <v>4.1622582518059001</v>
      </c>
      <c r="CF3564">
        <v>2.8795708574258075E-2</v>
      </c>
      <c r="CG3564">
        <v>3.86787853650066</v>
      </c>
      <c r="CH3564">
        <v>3.3746698727973166</v>
      </c>
      <c r="CI3564">
        <v>0</v>
      </c>
    </row>
    <row r="3565" spans="77:87" x14ac:dyDescent="0.25">
      <c r="BY3565" t="s">
        <v>10989</v>
      </c>
      <c r="BZ3565" t="s">
        <v>10990</v>
      </c>
      <c r="CA3565" t="s">
        <v>10991</v>
      </c>
      <c r="CB3565">
        <v>0</v>
      </c>
      <c r="CC3565">
        <v>1.4928583255343E-5</v>
      </c>
      <c r="CD3565">
        <v>3444</v>
      </c>
      <c r="CE3565">
        <v>6.3014915024890206E-2</v>
      </c>
      <c r="CF3565">
        <v>1.3024979890121199E-5</v>
      </c>
      <c r="CG3565">
        <v>2.9297708896042098</v>
      </c>
      <c r="CH3565">
        <v>2.5561840843872199</v>
      </c>
      <c r="CI3565">
        <v>0</v>
      </c>
    </row>
    <row r="3566" spans="77:87" x14ac:dyDescent="0.25">
      <c r="BY3566" t="s">
        <v>8242</v>
      </c>
      <c r="BZ3566" t="s">
        <v>818</v>
      </c>
      <c r="CA3566" t="s">
        <v>819</v>
      </c>
      <c r="CB3566">
        <v>0</v>
      </c>
      <c r="CC3566">
        <v>3.89303807655084E-3</v>
      </c>
      <c r="CD3566">
        <v>3445</v>
      </c>
      <c r="CE3566">
        <v>11.764990787946401</v>
      </c>
      <c r="CF3566">
        <v>3.3966212192575377E-3</v>
      </c>
      <c r="CG3566">
        <v>0.78109171969409197</v>
      </c>
      <c r="CH3566">
        <v>0.68149159014901983</v>
      </c>
      <c r="CI3566">
        <v>0</v>
      </c>
    </row>
    <row r="3567" spans="77:87" x14ac:dyDescent="0.25">
      <c r="BY3567" t="s">
        <v>10992</v>
      </c>
      <c r="BZ3567" t="s">
        <v>10993</v>
      </c>
      <c r="CA3567" t="s">
        <v>10994</v>
      </c>
      <c r="CB3567">
        <v>0</v>
      </c>
      <c r="CC3567">
        <v>5.7992093243075396E-4</v>
      </c>
      <c r="CD3567">
        <v>3446</v>
      </c>
      <c r="CE3567">
        <v>4.7529458069172197</v>
      </c>
      <c r="CF3567">
        <v>5.0597289465277909E-4</v>
      </c>
      <c r="CG3567">
        <v>358.53321687065102</v>
      </c>
      <c r="CH3567">
        <v>312.81521225460699</v>
      </c>
      <c r="CI3567">
        <v>0</v>
      </c>
    </row>
    <row r="3568" spans="77:87" x14ac:dyDescent="0.25">
      <c r="BY3568" t="s">
        <v>4092</v>
      </c>
      <c r="BZ3568" t="s">
        <v>10995</v>
      </c>
      <c r="CA3568" t="s">
        <v>10996</v>
      </c>
      <c r="CB3568">
        <v>0</v>
      </c>
      <c r="CC3568">
        <v>2.6244584216570499E-2</v>
      </c>
      <c r="CD3568">
        <v>3447</v>
      </c>
      <c r="CE3568">
        <v>1.6490504563291299</v>
      </c>
      <c r="CF3568">
        <v>2.2898032304778739E-2</v>
      </c>
      <c r="CG3568">
        <v>8514.6876682950806</v>
      </c>
      <c r="CH3568">
        <v>7428.9457849601049</v>
      </c>
      <c r="CI3568">
        <v>0</v>
      </c>
    </row>
    <row r="3569" spans="77:87" x14ac:dyDescent="0.25">
      <c r="BY3569" t="s">
        <v>7509</v>
      </c>
      <c r="BZ3569" t="s">
        <v>675</v>
      </c>
      <c r="CA3569" t="s">
        <v>676</v>
      </c>
      <c r="CB3569">
        <v>0</v>
      </c>
      <c r="CC3569">
        <v>1.16440649860846E-2</v>
      </c>
      <c r="CD3569">
        <v>3448</v>
      </c>
      <c r="CE3569">
        <v>7.9575860063110504</v>
      </c>
      <c r="CF3569">
        <v>1.0159283683449014E-2</v>
      </c>
      <c r="CG3569">
        <v>3.1405316945367798</v>
      </c>
      <c r="CH3569">
        <v>2.7400699360396183</v>
      </c>
      <c r="CI3569">
        <v>0</v>
      </c>
    </row>
    <row r="3570" spans="77:87" x14ac:dyDescent="0.25">
      <c r="BY3570" t="s">
        <v>8766</v>
      </c>
      <c r="BZ3570" t="s">
        <v>8767</v>
      </c>
      <c r="CA3570" t="s">
        <v>8768</v>
      </c>
      <c r="CB3570">
        <v>0</v>
      </c>
      <c r="CC3570">
        <v>3.4753162419189403E-5</v>
      </c>
      <c r="CD3570">
        <v>3449</v>
      </c>
      <c r="CE3570">
        <v>1.51863143767647</v>
      </c>
      <c r="CF3570">
        <v>3.0321647666468901E-5</v>
      </c>
      <c r="CG3570">
        <v>0.57558187598661503</v>
      </c>
      <c r="CH3570">
        <v>0.50218712865205806</v>
      </c>
      <c r="CI3570">
        <v>0</v>
      </c>
    </row>
    <row r="3571" spans="77:87" x14ac:dyDescent="0.25">
      <c r="BY3571" t="s">
        <v>9387</v>
      </c>
      <c r="BZ3571" t="s">
        <v>9387</v>
      </c>
      <c r="CA3571" t="s">
        <v>9388</v>
      </c>
      <c r="CB3571">
        <v>0</v>
      </c>
      <c r="CC3571">
        <v>1.00778224196906E-8</v>
      </c>
      <c r="CD3571">
        <v>3450</v>
      </c>
      <c r="CE3571">
        <v>0</v>
      </c>
      <c r="CF3571">
        <v>8.7927589716661778E-9</v>
      </c>
      <c r="CG3571">
        <v>0</v>
      </c>
      <c r="CH3571">
        <v>0</v>
      </c>
      <c r="CI3571">
        <v>0</v>
      </c>
    </row>
    <row r="3572" spans="77:87" x14ac:dyDescent="0.25">
      <c r="BY3572" t="s">
        <v>9319</v>
      </c>
      <c r="BZ3572" t="s">
        <v>9319</v>
      </c>
      <c r="CA3572" t="s">
        <v>9320</v>
      </c>
      <c r="CB3572">
        <v>0</v>
      </c>
      <c r="CC3572">
        <v>0.121428485567924</v>
      </c>
      <c r="CD3572">
        <v>3451</v>
      </c>
      <c r="CE3572">
        <v>0.17092884937068101</v>
      </c>
      <c r="CF3572">
        <v>0.10594465365921579</v>
      </c>
      <c r="CG3572">
        <v>0</v>
      </c>
      <c r="CH3572">
        <v>0</v>
      </c>
      <c r="CI3572">
        <v>0</v>
      </c>
    </row>
    <row r="3573" spans="77:87" x14ac:dyDescent="0.25">
      <c r="BY3573" t="s">
        <v>8074</v>
      </c>
      <c r="BZ3573" t="s">
        <v>8075</v>
      </c>
      <c r="CA3573" t="s">
        <v>8076</v>
      </c>
      <c r="CB3573">
        <v>0</v>
      </c>
      <c r="CC3573">
        <v>1.7605015972263E-4</v>
      </c>
      <c r="CD3573">
        <v>3452</v>
      </c>
      <c r="CE3573">
        <v>2.0853978738958698</v>
      </c>
      <c r="CF3573">
        <v>1.5360129965575863E-4</v>
      </c>
      <c r="CG3573">
        <v>25455.012071200301</v>
      </c>
      <c r="CH3573">
        <v>22209.141661953276</v>
      </c>
      <c r="CI3573">
        <v>0</v>
      </c>
    </row>
    <row r="3574" spans="77:87" x14ac:dyDescent="0.25">
      <c r="BY3574" t="s">
        <v>3088</v>
      </c>
      <c r="BZ3574" t="s">
        <v>5398</v>
      </c>
      <c r="CA3574" t="s">
        <v>5399</v>
      </c>
      <c r="CB3574">
        <v>0</v>
      </c>
      <c r="CC3574">
        <v>5.56352542380136E-3</v>
      </c>
      <c r="CD3574">
        <v>3453</v>
      </c>
      <c r="CE3574">
        <v>0</v>
      </c>
      <c r="CF3574">
        <v>4.8540980429107559E-3</v>
      </c>
      <c r="CG3574">
        <v>0</v>
      </c>
      <c r="CH3574">
        <v>0</v>
      </c>
      <c r="CI3574">
        <v>0</v>
      </c>
    </row>
    <row r="3575" spans="77:87" x14ac:dyDescent="0.25">
      <c r="BY3575" t="s">
        <v>8376</v>
      </c>
      <c r="BZ3575" t="s">
        <v>8377</v>
      </c>
      <c r="CA3575" t="s">
        <v>8378</v>
      </c>
      <c r="CB3575">
        <v>0</v>
      </c>
      <c r="CC3575">
        <v>3.3672363371050102E-6</v>
      </c>
      <c r="CD3575">
        <v>3454</v>
      </c>
      <c r="CE3575">
        <v>0</v>
      </c>
      <c r="CF3575">
        <v>2.9378665628154034E-6</v>
      </c>
      <c r="CG3575">
        <v>0</v>
      </c>
      <c r="CH3575">
        <v>0</v>
      </c>
      <c r="CI3575">
        <v>0</v>
      </c>
    </row>
    <row r="3576" spans="77:87" x14ac:dyDescent="0.25">
      <c r="BY3576" t="s">
        <v>10997</v>
      </c>
      <c r="BZ3576" t="s">
        <v>10998</v>
      </c>
      <c r="CA3576" t="s">
        <v>10999</v>
      </c>
      <c r="CB3576">
        <v>0</v>
      </c>
      <c r="CC3576">
        <v>1.70320415849099E-2</v>
      </c>
      <c r="CD3576">
        <v>3455</v>
      </c>
      <c r="CE3576">
        <v>0.97492456630134705</v>
      </c>
      <c r="CF3576">
        <v>1.4860217834251706E-2</v>
      </c>
      <c r="CG3576">
        <v>2.26526153079302</v>
      </c>
      <c r="CH3576">
        <v>1.9764089719554798</v>
      </c>
      <c r="CI3576">
        <v>0</v>
      </c>
    </row>
    <row r="3577" spans="77:87" x14ac:dyDescent="0.25">
      <c r="BY3577" t="s">
        <v>9521</v>
      </c>
      <c r="BZ3577" t="s">
        <v>11000</v>
      </c>
      <c r="CA3577" t="s">
        <v>11001</v>
      </c>
      <c r="CB3577">
        <v>0</v>
      </c>
      <c r="CC3577">
        <v>1.0236370783761299</v>
      </c>
      <c r="CD3577">
        <v>3456</v>
      </c>
      <c r="CE3577">
        <v>5.7797079361467398</v>
      </c>
      <c r="CF3577">
        <v>0.89310901996407654</v>
      </c>
      <c r="CG3577">
        <v>859.22049084735897</v>
      </c>
      <c r="CH3577">
        <v>749.65784917744918</v>
      </c>
      <c r="CI3577">
        <v>0</v>
      </c>
    </row>
    <row r="3578" spans="77:87" x14ac:dyDescent="0.25">
      <c r="BY3578" t="s">
        <v>11002</v>
      </c>
      <c r="BZ3578" t="s">
        <v>11003</v>
      </c>
      <c r="CA3578" t="s">
        <v>11004</v>
      </c>
      <c r="CB3578">
        <v>0</v>
      </c>
      <c r="CC3578">
        <v>1.06391196395311E-5</v>
      </c>
      <c r="CD3578">
        <v>3457</v>
      </c>
      <c r="CE3578">
        <v>8.9659235406973004</v>
      </c>
      <c r="CF3578">
        <v>9.2824829378159366E-6</v>
      </c>
      <c r="CG3578">
        <v>0</v>
      </c>
      <c r="CH3578">
        <v>0</v>
      </c>
      <c r="CI3578">
        <v>0</v>
      </c>
    </row>
    <row r="3579" spans="77:87" x14ac:dyDescent="0.25">
      <c r="BY3579" t="s">
        <v>9478</v>
      </c>
      <c r="BZ3579" t="s">
        <v>9479</v>
      </c>
      <c r="CA3579" t="s">
        <v>9480</v>
      </c>
      <c r="CB3579">
        <v>0</v>
      </c>
      <c r="CC3579">
        <v>1.07154052140686E-5</v>
      </c>
      <c r="CD3579">
        <v>3458</v>
      </c>
      <c r="CE3579">
        <v>43.284347655053402</v>
      </c>
      <c r="CF3579">
        <v>9.3490410336018617E-6</v>
      </c>
      <c r="CG3579">
        <v>85.105316011453297</v>
      </c>
      <c r="CH3579">
        <v>74.253196745568872</v>
      </c>
      <c r="CI3579">
        <v>0</v>
      </c>
    </row>
    <row r="3580" spans="77:87" x14ac:dyDescent="0.25">
      <c r="BY3580" t="s">
        <v>4948</v>
      </c>
      <c r="BZ3580" t="s">
        <v>1132</v>
      </c>
      <c r="CA3580" t="s">
        <v>1133</v>
      </c>
      <c r="CB3580">
        <v>0</v>
      </c>
      <c r="CC3580">
        <v>3.4800900518782299E-3</v>
      </c>
      <c r="CD3580">
        <v>3459</v>
      </c>
      <c r="CE3580">
        <v>1.1240927848064799</v>
      </c>
      <c r="CF3580">
        <v>3.036329849003031E-3</v>
      </c>
      <c r="CG3580">
        <v>992.55648369618996</v>
      </c>
      <c r="CH3580">
        <v>865.99163623415438</v>
      </c>
      <c r="CI3580">
        <v>0</v>
      </c>
    </row>
    <row r="3581" spans="77:87" x14ac:dyDescent="0.25">
      <c r="BY3581" t="s">
        <v>7657</v>
      </c>
      <c r="BZ3581" t="s">
        <v>2977</v>
      </c>
      <c r="CA3581" t="s">
        <v>2978</v>
      </c>
      <c r="CB3581">
        <v>0</v>
      </c>
      <c r="CC3581">
        <v>1.25285844366147E-2</v>
      </c>
      <c r="CD3581">
        <v>3460</v>
      </c>
      <c r="CE3581">
        <v>0</v>
      </c>
      <c r="CF3581">
        <v>1.0931014520764218E-2</v>
      </c>
      <c r="CG3581">
        <v>0</v>
      </c>
      <c r="CH3581">
        <v>0</v>
      </c>
      <c r="CI3581">
        <v>0</v>
      </c>
    </row>
    <row r="3582" spans="77:87" x14ac:dyDescent="0.25">
      <c r="BY3582" t="s">
        <v>8324</v>
      </c>
      <c r="BZ3582" t="s">
        <v>8324</v>
      </c>
      <c r="CA3582" t="s">
        <v>8325</v>
      </c>
      <c r="CB3582">
        <v>0</v>
      </c>
      <c r="CC3582">
        <v>2.9435100526053001E-4</v>
      </c>
      <c r="CD3582">
        <v>3461</v>
      </c>
      <c r="CE3582">
        <v>-25.594378749449099</v>
      </c>
      <c r="CF3582">
        <v>2.568171311757389E-4</v>
      </c>
      <c r="CG3582">
        <v>1313.9086799674501</v>
      </c>
      <c r="CH3582">
        <v>1146.3669285500812</v>
      </c>
      <c r="CI3582">
        <v>0</v>
      </c>
    </row>
    <row r="3583" spans="77:87" x14ac:dyDescent="0.25">
      <c r="BY3583" t="s">
        <v>7510</v>
      </c>
      <c r="BZ3583" t="s">
        <v>607</v>
      </c>
      <c r="CA3583" t="s">
        <v>608</v>
      </c>
      <c r="CB3583">
        <v>0</v>
      </c>
      <c r="CC3583">
        <v>2.07990473765247E-4</v>
      </c>
      <c r="CD3583">
        <v>3462</v>
      </c>
      <c r="CE3583">
        <v>-24.427450768457</v>
      </c>
      <c r="CF3583">
        <v>1.8146877649354538E-4</v>
      </c>
      <c r="CG3583">
        <v>6.8793542499434004</v>
      </c>
      <c r="CH3583">
        <v>6.0021402721161206</v>
      </c>
      <c r="CI3583">
        <v>0</v>
      </c>
    </row>
    <row r="3584" spans="77:87" x14ac:dyDescent="0.25">
      <c r="BY3584" t="s">
        <v>6537</v>
      </c>
      <c r="BZ3584" t="s">
        <v>6538</v>
      </c>
      <c r="CA3584" t="s">
        <v>6539</v>
      </c>
      <c r="CB3584">
        <v>0</v>
      </c>
      <c r="CC3584">
        <v>4.8468358971389503E-5</v>
      </c>
      <c r="CD3584">
        <v>3463</v>
      </c>
      <c r="CE3584">
        <v>0</v>
      </c>
      <c r="CF3584">
        <v>4.2287964645511761E-5</v>
      </c>
      <c r="CG3584">
        <v>0</v>
      </c>
      <c r="CH3584">
        <v>0</v>
      </c>
      <c r="CI3584">
        <v>0</v>
      </c>
    </row>
    <row r="3585" spans="77:87" x14ac:dyDescent="0.25">
      <c r="BY3585" t="s">
        <v>8096</v>
      </c>
      <c r="BZ3585" t="s">
        <v>8097</v>
      </c>
      <c r="CA3585" t="s">
        <v>8098</v>
      </c>
      <c r="CB3585">
        <v>0</v>
      </c>
      <c r="CC3585">
        <v>5.7318469899892903E-9</v>
      </c>
      <c r="CD3585">
        <v>3464</v>
      </c>
      <c r="CE3585">
        <v>0</v>
      </c>
      <c r="CF3585">
        <v>5.0009562529077985E-9</v>
      </c>
      <c r="CG3585">
        <v>0</v>
      </c>
      <c r="CH3585">
        <v>0</v>
      </c>
      <c r="CI3585">
        <v>0</v>
      </c>
    </row>
    <row r="3586" spans="77:87" x14ac:dyDescent="0.25">
      <c r="BY3586" t="s">
        <v>9361</v>
      </c>
      <c r="BZ3586" t="s">
        <v>824</v>
      </c>
      <c r="CA3586" t="s">
        <v>825</v>
      </c>
      <c r="CB3586">
        <v>0</v>
      </c>
      <c r="CC3586">
        <v>17310.6686532596</v>
      </c>
      <c r="CD3586">
        <v>3465</v>
      </c>
      <c r="CE3586">
        <v>24.8282826398342</v>
      </c>
      <c r="CF3586">
        <v>15103.316050607862</v>
      </c>
      <c r="CG3586">
        <v>82.262151451669396</v>
      </c>
      <c r="CH3586">
        <v>71.772575471461266</v>
      </c>
      <c r="CI3586">
        <v>0</v>
      </c>
    </row>
    <row r="3587" spans="77:87" x14ac:dyDescent="0.25">
      <c r="BY3587" t="s">
        <v>5349</v>
      </c>
      <c r="BZ3587" t="s">
        <v>1177</v>
      </c>
      <c r="CA3587" t="s">
        <v>1178</v>
      </c>
      <c r="CB3587">
        <v>0</v>
      </c>
      <c r="CC3587">
        <v>5.7788685226283398E-4</v>
      </c>
      <c r="CD3587">
        <v>3466</v>
      </c>
      <c r="CE3587">
        <v>-3.7851196390797801</v>
      </c>
      <c r="CF3587">
        <v>5.0419818818339126E-4</v>
      </c>
      <c r="CG3587">
        <v>0</v>
      </c>
      <c r="CH3587">
        <v>0</v>
      </c>
      <c r="CI3587">
        <v>0</v>
      </c>
    </row>
    <row r="3588" spans="77:87" x14ac:dyDescent="0.25">
      <c r="BY3588" t="s">
        <v>4084</v>
      </c>
      <c r="BZ3588" t="s">
        <v>9215</v>
      </c>
      <c r="CA3588" t="s">
        <v>9216</v>
      </c>
      <c r="CB3588">
        <v>0</v>
      </c>
      <c r="CC3588">
        <v>5.0382055466459503E-3</v>
      </c>
      <c r="CD3588">
        <v>3467</v>
      </c>
      <c r="CE3588">
        <v>-3.84899301935766</v>
      </c>
      <c r="CF3588">
        <v>4.3957638045709407E-3</v>
      </c>
      <c r="CG3588">
        <v>522.05180525568801</v>
      </c>
      <c r="CH3588">
        <v>455.48289136031445</v>
      </c>
      <c r="CI3588">
        <v>0</v>
      </c>
    </row>
    <row r="3589" spans="77:87" x14ac:dyDescent="0.25">
      <c r="BY3589" t="s">
        <v>8230</v>
      </c>
      <c r="BZ3589" t="s">
        <v>8231</v>
      </c>
      <c r="CA3589" t="s">
        <v>8232</v>
      </c>
      <c r="CB3589">
        <v>0</v>
      </c>
      <c r="CC3589">
        <v>3.1397943769364799E-3</v>
      </c>
      <c r="CD3589">
        <v>3468</v>
      </c>
      <c r="CE3589">
        <v>-3.7506799096459802</v>
      </c>
      <c r="CF3589">
        <v>2.7394266367558027E-3</v>
      </c>
      <c r="CG3589">
        <v>0.26430789065051302</v>
      </c>
      <c r="CH3589">
        <v>0.23060493428210363</v>
      </c>
      <c r="CI3589">
        <v>0</v>
      </c>
    </row>
    <row r="3590" spans="77:87" x14ac:dyDescent="0.25">
      <c r="BY3590" t="s">
        <v>8464</v>
      </c>
      <c r="BZ3590" t="s">
        <v>8465</v>
      </c>
      <c r="CA3590" t="s">
        <v>8466</v>
      </c>
      <c r="CB3590">
        <v>0</v>
      </c>
      <c r="CC3590">
        <v>3.82536359431725E-4</v>
      </c>
      <c r="CD3590">
        <v>3469</v>
      </c>
      <c r="CE3590">
        <v>0.86915011754659899</v>
      </c>
      <c r="CF3590">
        <v>3.3375761809514815E-4</v>
      </c>
      <c r="CG3590">
        <v>5.7532425177550204</v>
      </c>
      <c r="CH3590">
        <v>5.019623551346009</v>
      </c>
      <c r="CI3590">
        <v>0</v>
      </c>
    </row>
    <row r="3591" spans="77:87" x14ac:dyDescent="0.25">
      <c r="BY3591" t="s">
        <v>7716</v>
      </c>
      <c r="BZ3591" t="s">
        <v>1910</v>
      </c>
      <c r="CA3591" t="s">
        <v>1911</v>
      </c>
      <c r="CB3591">
        <v>0</v>
      </c>
      <c r="CC3591">
        <v>4.1749527674459098E-3</v>
      </c>
      <c r="CD3591">
        <v>3470</v>
      </c>
      <c r="CE3591">
        <v>-1.29337389711908</v>
      </c>
      <c r="CF3591">
        <v>3.6425878402578139E-3</v>
      </c>
      <c r="CG3591">
        <v>271683.30792623101</v>
      </c>
      <c r="CH3591">
        <v>237039.88259932571</v>
      </c>
      <c r="CI3591">
        <v>0</v>
      </c>
    </row>
    <row r="3592" spans="77:87" x14ac:dyDescent="0.25">
      <c r="BY3592" t="s">
        <v>7234</v>
      </c>
      <c r="BZ3592" t="s">
        <v>3484</v>
      </c>
      <c r="CA3592" t="s">
        <v>3485</v>
      </c>
      <c r="CB3592">
        <v>0</v>
      </c>
      <c r="CC3592">
        <v>2.2070775019327301E-2</v>
      </c>
      <c r="CD3592">
        <v>3471</v>
      </c>
      <c r="CE3592">
        <v>-4.0681448364670896</v>
      </c>
      <c r="CF3592">
        <v>1.925644221351281E-2</v>
      </c>
      <c r="CG3592">
        <v>396966.42606431199</v>
      </c>
      <c r="CH3592">
        <v>346347.64921114751</v>
      </c>
      <c r="CI3592">
        <v>0</v>
      </c>
    </row>
    <row r="3593" spans="77:87" x14ac:dyDescent="0.25">
      <c r="BY3593" t="s">
        <v>9135</v>
      </c>
      <c r="BZ3593" t="s">
        <v>9136</v>
      </c>
      <c r="CA3593" t="s">
        <v>9137</v>
      </c>
      <c r="CB3593">
        <v>0</v>
      </c>
      <c r="CC3593">
        <v>1.6727700394515301E-5</v>
      </c>
      <c r="CD3593">
        <v>3472</v>
      </c>
      <c r="CE3593">
        <v>46.025643616229999</v>
      </c>
      <c r="CF3593">
        <v>1.4594684406409084E-5</v>
      </c>
      <c r="CG3593">
        <v>10.126765814135201</v>
      </c>
      <c r="CH3593">
        <v>8.8354613981115691</v>
      </c>
      <c r="CI3593">
        <v>0</v>
      </c>
    </row>
    <row r="3594" spans="77:87" x14ac:dyDescent="0.25">
      <c r="BY3594" t="s">
        <v>836</v>
      </c>
      <c r="BZ3594" t="s">
        <v>8890</v>
      </c>
      <c r="CA3594" t="s">
        <v>8891</v>
      </c>
      <c r="CB3594">
        <v>0</v>
      </c>
      <c r="CC3594">
        <v>9.0847434094492999E-4</v>
      </c>
      <c r="CD3594">
        <v>3473</v>
      </c>
      <c r="CE3594">
        <v>-8.0394932223418092</v>
      </c>
      <c r="CF3594">
        <v>7.926311438336786E-4</v>
      </c>
      <c r="CG3594">
        <v>772.37996101089095</v>
      </c>
      <c r="CH3594">
        <v>673.89070266254851</v>
      </c>
      <c r="CI3594">
        <v>0</v>
      </c>
    </row>
    <row r="3595" spans="77:87" x14ac:dyDescent="0.25">
      <c r="BY3595" t="s">
        <v>8895</v>
      </c>
      <c r="BZ3595" t="s">
        <v>8896</v>
      </c>
      <c r="CA3595" t="s">
        <v>8897</v>
      </c>
      <c r="CB3595">
        <v>0</v>
      </c>
      <c r="CC3595">
        <v>1.1961108991462001E-2</v>
      </c>
      <c r="CD3595">
        <v>3474</v>
      </c>
      <c r="CE3595">
        <v>3.4493087132773601</v>
      </c>
      <c r="CF3595">
        <v>1.043590013952472E-2</v>
      </c>
      <c r="CG3595">
        <v>15224.6975797824</v>
      </c>
      <c r="CH3595">
        <v>13283.335492594033</v>
      </c>
      <c r="CI3595">
        <v>0</v>
      </c>
    </row>
    <row r="3596" spans="77:87" x14ac:dyDescent="0.25">
      <c r="BY3596" t="s">
        <v>8111</v>
      </c>
      <c r="BZ3596" t="s">
        <v>8112</v>
      </c>
      <c r="CA3596" t="s">
        <v>8113</v>
      </c>
      <c r="CB3596">
        <v>0</v>
      </c>
      <c r="CC3596">
        <v>3.8693191574887903E-2</v>
      </c>
      <c r="CD3596">
        <v>3475</v>
      </c>
      <c r="CE3596">
        <v>-30.240756608634101</v>
      </c>
      <c r="CF3596">
        <v>3.3759267944407666E-2</v>
      </c>
      <c r="CG3596">
        <v>0</v>
      </c>
      <c r="CH3596">
        <v>0</v>
      </c>
      <c r="CI3596">
        <v>0</v>
      </c>
    </row>
    <row r="3597" spans="77:87" x14ac:dyDescent="0.25">
      <c r="BY3597" t="s">
        <v>8552</v>
      </c>
      <c r="BZ3597" t="s">
        <v>8552</v>
      </c>
      <c r="CA3597" t="s">
        <v>8553</v>
      </c>
      <c r="CB3597">
        <v>0</v>
      </c>
      <c r="CC3597">
        <v>6.0557712357076101E-5</v>
      </c>
      <c r="CD3597">
        <v>3476</v>
      </c>
      <c r="CE3597">
        <v>3.02620592663322</v>
      </c>
      <c r="CF3597">
        <v>5.2835756223575925E-5</v>
      </c>
      <c r="CG3597">
        <v>1.84095445565511E-2</v>
      </c>
      <c r="CH3597">
        <v>1.6062069891967051E-2</v>
      </c>
      <c r="CI3597">
        <v>0</v>
      </c>
    </row>
    <row r="3598" spans="77:87" x14ac:dyDescent="0.25">
      <c r="BY3598" t="s">
        <v>9017</v>
      </c>
      <c r="BZ3598" t="s">
        <v>9225</v>
      </c>
      <c r="CA3598" t="s">
        <v>9226</v>
      </c>
      <c r="CB3598">
        <v>0</v>
      </c>
      <c r="CC3598">
        <v>6.0289751479138303E-3</v>
      </c>
      <c r="CD3598">
        <v>3477</v>
      </c>
      <c r="CE3598">
        <v>-0.50432232674250799</v>
      </c>
      <c r="CF3598">
        <v>5.2601964109027484E-3</v>
      </c>
      <c r="CG3598">
        <v>0</v>
      </c>
      <c r="CH3598">
        <v>0</v>
      </c>
      <c r="CI3598">
        <v>0</v>
      </c>
    </row>
    <row r="3599" spans="77:87" x14ac:dyDescent="0.25">
      <c r="BY3599" t="s">
        <v>8431</v>
      </c>
      <c r="BZ3599" t="s">
        <v>8432</v>
      </c>
      <c r="CA3599" t="s">
        <v>8433</v>
      </c>
      <c r="CB3599">
        <v>0</v>
      </c>
      <c r="CC3599">
        <v>1.55858004825646E-3</v>
      </c>
      <c r="CD3599">
        <v>3478</v>
      </c>
      <c r="CE3599">
        <v>2.8189658523166701</v>
      </c>
      <c r="CF3599">
        <v>1.3598392719830865E-3</v>
      </c>
      <c r="CG3599">
        <v>0</v>
      </c>
      <c r="CH3599">
        <v>0</v>
      </c>
      <c r="CI3599">
        <v>0</v>
      </c>
    </row>
    <row r="3600" spans="77:87" x14ac:dyDescent="0.25">
      <c r="BY3600" t="s">
        <v>11005</v>
      </c>
      <c r="BZ3600" t="s">
        <v>11005</v>
      </c>
      <c r="CA3600" t="s">
        <v>11006</v>
      </c>
      <c r="CB3600">
        <v>0</v>
      </c>
      <c r="CC3600">
        <v>0.98804924657751103</v>
      </c>
      <c r="CD3600">
        <v>3479</v>
      </c>
      <c r="CE3600">
        <v>-2.7773821889600401E-2</v>
      </c>
      <c r="CF3600">
        <v>0.86205913494942676</v>
      </c>
      <c r="CG3600">
        <v>340585.27402945398</v>
      </c>
      <c r="CH3600">
        <v>297155.88339686231</v>
      </c>
      <c r="CI3600">
        <v>0</v>
      </c>
    </row>
    <row r="3601" spans="77:87" x14ac:dyDescent="0.25">
      <c r="BY3601" t="s">
        <v>11007</v>
      </c>
      <c r="BZ3601" t="s">
        <v>11008</v>
      </c>
      <c r="CA3601" t="s">
        <v>11009</v>
      </c>
      <c r="CB3601">
        <v>0</v>
      </c>
      <c r="CC3601">
        <v>1.3903707416253E-2</v>
      </c>
      <c r="CD3601">
        <v>3480</v>
      </c>
      <c r="CE3601">
        <v>-57.147471686415201</v>
      </c>
      <c r="CF3601">
        <v>1.2130790068776921E-2</v>
      </c>
      <c r="CG3601">
        <v>0.98716322655396305</v>
      </c>
      <c r="CH3601">
        <v>0.86128609488316143</v>
      </c>
      <c r="CI3601">
        <v>0</v>
      </c>
    </row>
    <row r="3602" spans="77:87" x14ac:dyDescent="0.25">
      <c r="BY3602" t="s">
        <v>7185</v>
      </c>
      <c r="BZ3602" t="s">
        <v>7185</v>
      </c>
      <c r="CA3602" t="s">
        <v>7186</v>
      </c>
      <c r="CB3602">
        <v>0</v>
      </c>
      <c r="CC3602">
        <v>1.26210533398671E-2</v>
      </c>
      <c r="CD3602">
        <v>3481</v>
      </c>
      <c r="CE3602">
        <v>0.113069059486735</v>
      </c>
      <c r="CF3602">
        <v>1.1011692344287291E-2</v>
      </c>
      <c r="CG3602">
        <v>10450.4615919509</v>
      </c>
      <c r="CH3602">
        <v>9117.8814325148778</v>
      </c>
      <c r="CI3602">
        <v>0</v>
      </c>
    </row>
    <row r="3603" spans="77:87" x14ac:dyDescent="0.25">
      <c r="BY3603" t="s">
        <v>8712</v>
      </c>
      <c r="BZ3603" t="s">
        <v>8712</v>
      </c>
      <c r="CA3603" t="s">
        <v>8713</v>
      </c>
      <c r="CB3603">
        <v>0</v>
      </c>
      <c r="CC3603">
        <v>5.2485188444739497E-3</v>
      </c>
      <c r="CD3603">
        <v>3482</v>
      </c>
      <c r="CE3603">
        <v>2.87553314241485</v>
      </c>
      <c r="CF3603">
        <v>4.5792592125397007E-3</v>
      </c>
      <c r="CG3603">
        <v>94.862097763188501</v>
      </c>
      <c r="CH3603">
        <v>82.765852229013319</v>
      </c>
      <c r="CI3603">
        <v>0</v>
      </c>
    </row>
    <row r="3604" spans="77:87" x14ac:dyDescent="0.25">
      <c r="BY3604" t="s">
        <v>9421</v>
      </c>
      <c r="BZ3604" t="s">
        <v>9422</v>
      </c>
      <c r="CA3604" t="s">
        <v>9423</v>
      </c>
      <c r="CB3604">
        <v>0</v>
      </c>
      <c r="CC3604">
        <v>1.0697853206228401E-4</v>
      </c>
      <c r="CD3604">
        <v>3483</v>
      </c>
      <c r="CE3604">
        <v>-22.889534874057599</v>
      </c>
      <c r="CF3604">
        <v>9.3337271524893963E-5</v>
      </c>
      <c r="CG3604">
        <v>1.5670215376483401</v>
      </c>
      <c r="CH3604">
        <v>1.3672043532966502</v>
      </c>
      <c r="CI3604">
        <v>0</v>
      </c>
    </row>
    <row r="3605" spans="77:87" x14ac:dyDescent="0.25">
      <c r="BY3605" t="s">
        <v>7078</v>
      </c>
      <c r="BZ3605" t="s">
        <v>7079</v>
      </c>
      <c r="CA3605" t="s">
        <v>7080</v>
      </c>
      <c r="CB3605">
        <v>0</v>
      </c>
      <c r="CC3605">
        <v>5.3684152136942702E-5</v>
      </c>
      <c r="CD3605">
        <v>3484</v>
      </c>
      <c r="CE3605">
        <v>-1.1499268628386701</v>
      </c>
      <c r="CF3605">
        <v>4.6838671161352611E-5</v>
      </c>
      <c r="CG3605">
        <v>0</v>
      </c>
      <c r="CH3605">
        <v>0</v>
      </c>
      <c r="CI3605">
        <v>0</v>
      </c>
    </row>
    <row r="3606" spans="77:87" x14ac:dyDescent="0.25">
      <c r="BY3606" t="s">
        <v>9168</v>
      </c>
      <c r="BZ3606" t="s">
        <v>9169</v>
      </c>
      <c r="CA3606" t="s">
        <v>9170</v>
      </c>
      <c r="CB3606">
        <v>0</v>
      </c>
      <c r="CC3606">
        <v>3.80179060123478E-2</v>
      </c>
      <c r="CD3606">
        <v>3485</v>
      </c>
      <c r="CE3606">
        <v>-8.2557209236448395E-2</v>
      </c>
      <c r="CF3606">
        <v>3.3170090745089302E-2</v>
      </c>
      <c r="CG3606">
        <v>0</v>
      </c>
      <c r="CH3606">
        <v>0</v>
      </c>
      <c r="CI3606">
        <v>0</v>
      </c>
    </row>
    <row r="3607" spans="77:87" x14ac:dyDescent="0.25">
      <c r="BY3607" t="s">
        <v>5227</v>
      </c>
      <c r="BZ3607" t="s">
        <v>2926</v>
      </c>
      <c r="CA3607" t="s">
        <v>2927</v>
      </c>
      <c r="CB3607">
        <v>0</v>
      </c>
      <c r="CC3607">
        <v>6.5981778492817805E-4</v>
      </c>
      <c r="CD3607">
        <v>3486</v>
      </c>
      <c r="CE3607">
        <v>-4.3835145391011299</v>
      </c>
      <c r="CF3607">
        <v>5.7568177990084668E-4</v>
      </c>
      <c r="CG3607">
        <v>36547.701535572603</v>
      </c>
      <c r="CH3607">
        <v>31887.357921965613</v>
      </c>
      <c r="CI3607">
        <v>0</v>
      </c>
    </row>
    <row r="3608" spans="77:87" x14ac:dyDescent="0.25">
      <c r="BY3608" t="s">
        <v>4673</v>
      </c>
      <c r="BZ3608" t="s">
        <v>1558</v>
      </c>
      <c r="CA3608" t="s">
        <v>1578</v>
      </c>
      <c r="CB3608">
        <v>0</v>
      </c>
      <c r="CC3608">
        <v>1.3421716664916501</v>
      </c>
      <c r="CD3608">
        <v>3487</v>
      </c>
      <c r="CE3608">
        <v>-0.53094889419745805</v>
      </c>
      <c r="CF3608">
        <v>1.1710259886106344</v>
      </c>
      <c r="CG3608">
        <v>34004.373012178803</v>
      </c>
      <c r="CH3608">
        <v>29668.33939190385</v>
      </c>
      <c r="CI3608">
        <v>0</v>
      </c>
    </row>
    <row r="3609" spans="77:87" x14ac:dyDescent="0.25">
      <c r="BY3609" t="s">
        <v>1049</v>
      </c>
      <c r="BZ3609" t="s">
        <v>1049</v>
      </c>
      <c r="CA3609" t="s">
        <v>1050</v>
      </c>
      <c r="CB3609">
        <v>0</v>
      </c>
      <c r="CC3609">
        <v>1.1387839441806501E-3</v>
      </c>
      <c r="CD3609">
        <v>3488</v>
      </c>
      <c r="CE3609">
        <v>0</v>
      </c>
      <c r="CF3609">
        <v>9.9357304832239923E-4</v>
      </c>
      <c r="CG3609">
        <v>0</v>
      </c>
      <c r="CH3609">
        <v>0</v>
      </c>
      <c r="CI3609">
        <v>0</v>
      </c>
    </row>
    <row r="3610" spans="77:87" x14ac:dyDescent="0.25">
      <c r="BY3610" t="s">
        <v>3040</v>
      </c>
      <c r="BZ3610" t="s">
        <v>8592</v>
      </c>
      <c r="CA3610" t="s">
        <v>3039</v>
      </c>
      <c r="CB3610">
        <v>0</v>
      </c>
      <c r="CC3610">
        <v>9.791190061192289E-4</v>
      </c>
      <c r="CD3610">
        <v>3489</v>
      </c>
      <c r="CE3610">
        <v>-0.32696737706325502</v>
      </c>
      <c r="CF3610">
        <v>8.5426762517294198E-4</v>
      </c>
      <c r="CG3610">
        <v>0</v>
      </c>
      <c r="CH3610">
        <v>0</v>
      </c>
      <c r="CI3610">
        <v>0</v>
      </c>
    </row>
    <row r="3611" spans="77:87" x14ac:dyDescent="0.25">
      <c r="BY3611" t="s">
        <v>11010</v>
      </c>
      <c r="BZ3611" t="s">
        <v>11011</v>
      </c>
      <c r="CA3611" t="s">
        <v>11012</v>
      </c>
      <c r="CB3611">
        <v>0</v>
      </c>
      <c r="CC3611">
        <v>6.8498394746024996E-2</v>
      </c>
      <c r="CD3611">
        <v>3490</v>
      </c>
      <c r="CE3611">
        <v>43.450721052471202</v>
      </c>
      <c r="CF3611">
        <v>5.9763890438380395E-2</v>
      </c>
      <c r="CG3611">
        <v>399.75531044897599</v>
      </c>
      <c r="CH3611">
        <v>348.78091179238544</v>
      </c>
      <c r="CI3611">
        <v>0</v>
      </c>
    </row>
    <row r="3612" spans="77:87" x14ac:dyDescent="0.25">
      <c r="BY3612" t="s">
        <v>8564</v>
      </c>
      <c r="BZ3612" t="s">
        <v>8565</v>
      </c>
      <c r="CA3612" t="s">
        <v>8566</v>
      </c>
      <c r="CB3612">
        <v>0</v>
      </c>
      <c r="CC3612">
        <v>4.7933462695385298E-5</v>
      </c>
      <c r="CD3612">
        <v>3491</v>
      </c>
      <c r="CE3612">
        <v>-42.4373639272345</v>
      </c>
      <c r="CF3612">
        <v>4.1821275133245957E-5</v>
      </c>
      <c r="CG3612">
        <v>3.4318585751776101</v>
      </c>
      <c r="CH3612">
        <v>2.9942485608224136</v>
      </c>
      <c r="CI3612">
        <v>0</v>
      </c>
    </row>
    <row r="3613" spans="77:87" x14ac:dyDescent="0.25">
      <c r="BY3613" t="s">
        <v>9240</v>
      </c>
      <c r="BZ3613" t="s">
        <v>9241</v>
      </c>
      <c r="CA3613" t="s">
        <v>1242</v>
      </c>
      <c r="CB3613">
        <v>0</v>
      </c>
      <c r="CC3613">
        <v>3.24259812421573E-5</v>
      </c>
      <c r="CD3613">
        <v>3492</v>
      </c>
      <c r="CE3613">
        <v>-6.2726439457958696</v>
      </c>
      <c r="CF3613">
        <v>2.8291214670044867E-5</v>
      </c>
      <c r="CG3613">
        <v>2.4454592559136599E-2</v>
      </c>
      <c r="CH3613">
        <v>2.1336289643550867E-2</v>
      </c>
      <c r="CI3613">
        <v>0</v>
      </c>
    </row>
    <row r="3614" spans="77:87" x14ac:dyDescent="0.25">
      <c r="BY3614" t="s">
        <v>7108</v>
      </c>
      <c r="BZ3614" t="s">
        <v>288</v>
      </c>
      <c r="CA3614" t="s">
        <v>7109</v>
      </c>
      <c r="CB3614">
        <v>0</v>
      </c>
      <c r="CC3614">
        <v>1.0080187876783399E-3</v>
      </c>
      <c r="CD3614">
        <v>3493</v>
      </c>
      <c r="CE3614">
        <v>-8.4996216099379804</v>
      </c>
      <c r="CF3614">
        <v>8.794822799863245E-4</v>
      </c>
      <c r="CG3614">
        <v>5780.0068471261402</v>
      </c>
      <c r="CH3614">
        <v>5042.9750540217001</v>
      </c>
      <c r="CI3614">
        <v>0</v>
      </c>
    </row>
    <row r="3615" spans="77:87" x14ac:dyDescent="0.25">
      <c r="BY3615" t="s">
        <v>9311</v>
      </c>
      <c r="BZ3615" t="s">
        <v>9312</v>
      </c>
      <c r="CA3615" t="s">
        <v>1235</v>
      </c>
      <c r="CB3615">
        <v>0</v>
      </c>
      <c r="CC3615">
        <v>6.9325814900834005E-5</v>
      </c>
      <c r="CD3615">
        <v>3494</v>
      </c>
      <c r="CE3615">
        <v>1.28860671646545</v>
      </c>
      <c r="CF3615">
        <v>6.0485802939569089E-5</v>
      </c>
      <c r="CG3615">
        <v>0.53699776222186002</v>
      </c>
      <c r="CH3615">
        <v>0.46852302956990199</v>
      </c>
      <c r="CI3615">
        <v>0</v>
      </c>
    </row>
    <row r="3616" spans="77:87" x14ac:dyDescent="0.25">
      <c r="BY3616" t="s">
        <v>6719</v>
      </c>
      <c r="BZ3616" t="s">
        <v>6719</v>
      </c>
      <c r="CA3616" t="s">
        <v>8206</v>
      </c>
      <c r="CB3616">
        <v>0</v>
      </c>
      <c r="CC3616">
        <v>2.15507464951922E-4</v>
      </c>
      <c r="CD3616">
        <v>3495</v>
      </c>
      <c r="CE3616">
        <v>-40.3767112084697</v>
      </c>
      <c r="CF3616">
        <v>1.8802724606604271E-4</v>
      </c>
      <c r="CG3616">
        <v>2.49528527200735</v>
      </c>
      <c r="CH3616">
        <v>2.1771014658326058</v>
      </c>
      <c r="CI3616">
        <v>0</v>
      </c>
    </row>
    <row r="3617" spans="77:87" x14ac:dyDescent="0.25">
      <c r="BY3617" t="s">
        <v>8233</v>
      </c>
      <c r="BZ3617" t="s">
        <v>8233</v>
      </c>
      <c r="CA3617" t="s">
        <v>8234</v>
      </c>
      <c r="CB3617">
        <v>0</v>
      </c>
      <c r="CC3617">
        <v>2.2624687471158502E-3</v>
      </c>
      <c r="CD3617">
        <v>3496</v>
      </c>
      <c r="CE3617">
        <v>41.464890066716301</v>
      </c>
      <c r="CF3617">
        <v>1.9739723072961205E-3</v>
      </c>
      <c r="CG3617">
        <v>3102.22731440194</v>
      </c>
      <c r="CH3617">
        <v>2706.6499006332924</v>
      </c>
      <c r="CI3617">
        <v>0</v>
      </c>
    </row>
    <row r="3618" spans="77:87" x14ac:dyDescent="0.25">
      <c r="BY3618" t="s">
        <v>9484</v>
      </c>
      <c r="BZ3618" t="s">
        <v>1045</v>
      </c>
      <c r="CA3618" t="s">
        <v>1046</v>
      </c>
      <c r="CB3618">
        <v>0</v>
      </c>
      <c r="CC3618">
        <v>7.3292475603152704E-2</v>
      </c>
      <c r="CD3618">
        <v>3497</v>
      </c>
      <c r="CE3618">
        <v>-13.1936682857847</v>
      </c>
      <c r="CF3618">
        <v>6.3946658869092315E-2</v>
      </c>
      <c r="CG3618">
        <v>36.059897996751097</v>
      </c>
      <c r="CH3618">
        <v>31.461756163593392</v>
      </c>
      <c r="CI3618">
        <v>0</v>
      </c>
    </row>
    <row r="3619" spans="77:87" x14ac:dyDescent="0.25">
      <c r="BY3619" t="s">
        <v>8632</v>
      </c>
      <c r="BZ3619" t="s">
        <v>494</v>
      </c>
      <c r="CA3619" t="s">
        <v>495</v>
      </c>
      <c r="CB3619">
        <v>0</v>
      </c>
      <c r="CC3619">
        <v>1.3497640578855099</v>
      </c>
      <c r="CD3619">
        <v>3498</v>
      </c>
      <c r="CE3619">
        <v>30.5073235752985</v>
      </c>
      <c r="CF3619">
        <v>1.1776502438082976</v>
      </c>
      <c r="CG3619">
        <v>0</v>
      </c>
      <c r="CH3619">
        <v>0</v>
      </c>
      <c r="CI3619">
        <v>0</v>
      </c>
    </row>
    <row r="3620" spans="77:87" x14ac:dyDescent="0.25">
      <c r="BY3620" t="s">
        <v>8816</v>
      </c>
      <c r="BZ3620" t="s">
        <v>8817</v>
      </c>
      <c r="CA3620" t="s">
        <v>8818</v>
      </c>
      <c r="CB3620">
        <v>0</v>
      </c>
      <c r="CC3620">
        <v>4.7842083120719401E-5</v>
      </c>
      <c r="CD3620">
        <v>3499</v>
      </c>
      <c r="CE3620">
        <v>382.01670275037202</v>
      </c>
      <c r="CF3620">
        <v>4.1741547733664006E-5</v>
      </c>
      <c r="CG3620">
        <v>1.9136833248287698E-2</v>
      </c>
      <c r="CH3620">
        <v>1.6696619093465551E-2</v>
      </c>
      <c r="CI3620">
        <v>0</v>
      </c>
    </row>
    <row r="3621" spans="77:87" x14ac:dyDescent="0.25">
      <c r="BY3621" t="s">
        <v>7412</v>
      </c>
      <c r="BZ3621" t="s">
        <v>7413</v>
      </c>
      <c r="CA3621" t="s">
        <v>7414</v>
      </c>
      <c r="CB3621">
        <v>0</v>
      </c>
      <c r="CC3621">
        <v>3.0035534987566699E-4</v>
      </c>
      <c r="CD3621">
        <v>3500</v>
      </c>
      <c r="CE3621">
        <v>-10.7686468534955</v>
      </c>
      <c r="CF3621">
        <v>2.6205583779162131E-4</v>
      </c>
      <c r="CG3621">
        <v>17.376758411706799</v>
      </c>
      <c r="CH3621">
        <v>15.160978439596425</v>
      </c>
      <c r="CI3621">
        <v>0</v>
      </c>
    </row>
    <row r="3622" spans="77:87" x14ac:dyDescent="0.25">
      <c r="BY3622" t="s">
        <v>4912</v>
      </c>
      <c r="BZ3622" t="s">
        <v>4913</v>
      </c>
      <c r="CA3622" t="s">
        <v>4914</v>
      </c>
      <c r="CB3622">
        <v>0</v>
      </c>
      <c r="CC3622">
        <v>7.5427612733172502E-3</v>
      </c>
      <c r="CD3622">
        <v>3501</v>
      </c>
      <c r="CE3622">
        <v>-3.1070079186364201</v>
      </c>
      <c r="CF3622">
        <v>6.5809536123114772E-3</v>
      </c>
      <c r="CG3622">
        <v>1012.50163394396</v>
      </c>
      <c r="CH3622">
        <v>883.39350059323033</v>
      </c>
      <c r="CI3622">
        <v>0</v>
      </c>
    </row>
    <row r="3623" spans="77:87" x14ac:dyDescent="0.25">
      <c r="BY3623" t="s">
        <v>9031</v>
      </c>
      <c r="BZ3623" t="s">
        <v>9032</v>
      </c>
      <c r="CA3623" t="s">
        <v>9033</v>
      </c>
      <c r="CB3623">
        <v>0</v>
      </c>
      <c r="CC3623">
        <v>8.8701060321930505E-4</v>
      </c>
      <c r="CD3623">
        <v>3502</v>
      </c>
      <c r="CE3623">
        <v>0</v>
      </c>
      <c r="CF3623">
        <v>7.7390433316039896E-4</v>
      </c>
      <c r="CG3623">
        <v>0</v>
      </c>
      <c r="CH3623">
        <v>0</v>
      </c>
      <c r="CI3623">
        <v>0</v>
      </c>
    </row>
    <row r="3624" spans="77:87" x14ac:dyDescent="0.25">
      <c r="BY3624" t="s">
        <v>3993</v>
      </c>
      <c r="BZ3624" t="s">
        <v>1276</v>
      </c>
      <c r="CA3624" t="s">
        <v>1277</v>
      </c>
      <c r="CB3624">
        <v>0</v>
      </c>
      <c r="CC3624">
        <v>1.9516475698187501</v>
      </c>
      <c r="CD3624">
        <v>3503</v>
      </c>
      <c r="CE3624">
        <v>1.9214004297454099</v>
      </c>
      <c r="CF3624">
        <v>1.7027851816008828</v>
      </c>
      <c r="CG3624">
        <v>7321258.6312790001</v>
      </c>
      <c r="CH3624">
        <v>6387695.6581700929</v>
      </c>
      <c r="CI3624">
        <v>0</v>
      </c>
    </row>
    <row r="3625" spans="77:87" x14ac:dyDescent="0.25">
      <c r="BY3625" t="s">
        <v>6831</v>
      </c>
      <c r="BZ3625" t="s">
        <v>8322</v>
      </c>
      <c r="CA3625" t="s">
        <v>8323</v>
      </c>
      <c r="CB3625">
        <v>0</v>
      </c>
      <c r="CC3625">
        <v>3.7825968768022698E-4</v>
      </c>
      <c r="CD3625">
        <v>3504</v>
      </c>
      <c r="CE3625">
        <v>0.49675475258788998</v>
      </c>
      <c r="CF3625">
        <v>3.300262818653707E-4</v>
      </c>
      <c r="CG3625">
        <v>120.355355170981</v>
      </c>
      <c r="CH3625">
        <v>105.00836241170857</v>
      </c>
      <c r="CI3625">
        <v>0</v>
      </c>
    </row>
    <row r="3626" spans="77:87" x14ac:dyDescent="0.25">
      <c r="BY3626" t="s">
        <v>7725</v>
      </c>
      <c r="BZ3626" t="s">
        <v>9377</v>
      </c>
      <c r="CA3626" t="s">
        <v>9378</v>
      </c>
      <c r="CB3626">
        <v>0</v>
      </c>
      <c r="CC3626">
        <v>7.0627101151245596E-5</v>
      </c>
      <c r="CD3626">
        <v>3505</v>
      </c>
      <c r="CE3626">
        <v>0</v>
      </c>
      <c r="CF3626">
        <v>6.1621156975045699E-5</v>
      </c>
      <c r="CG3626">
        <v>0</v>
      </c>
      <c r="CH3626">
        <v>0</v>
      </c>
      <c r="CI3626">
        <v>0</v>
      </c>
    </row>
    <row r="3627" spans="77:87" x14ac:dyDescent="0.25">
      <c r="BY3627" t="s">
        <v>7284</v>
      </c>
      <c r="BZ3627" t="s">
        <v>8814</v>
      </c>
      <c r="CA3627" t="s">
        <v>8815</v>
      </c>
      <c r="CB3627">
        <v>0</v>
      </c>
      <c r="CC3627">
        <v>2.2877961720501401E-4</v>
      </c>
      <c r="CD3627">
        <v>3506</v>
      </c>
      <c r="CE3627">
        <v>41.173108587210201</v>
      </c>
      <c r="CF3627">
        <v>1.9960701309673396E-4</v>
      </c>
      <c r="CG3627">
        <v>1.69701278311188</v>
      </c>
      <c r="CH3627">
        <v>1.4806198950861524</v>
      </c>
      <c r="CI3627">
        <v>0</v>
      </c>
    </row>
    <row r="3628" spans="77:87" x14ac:dyDescent="0.25">
      <c r="BY3628" t="s">
        <v>7762</v>
      </c>
      <c r="BZ3628" t="s">
        <v>7763</v>
      </c>
      <c r="CA3628" t="s">
        <v>7764</v>
      </c>
      <c r="CB3628">
        <v>0</v>
      </c>
      <c r="CC3628">
        <v>1.5030832124562999E-4</v>
      </c>
      <c r="CD3628">
        <v>3507</v>
      </c>
      <c r="CE3628">
        <v>0</v>
      </c>
      <c r="CF3628">
        <v>1.3114190597031478E-4</v>
      </c>
      <c r="CG3628">
        <v>0</v>
      </c>
      <c r="CH3628">
        <v>0</v>
      </c>
      <c r="CI3628">
        <v>0</v>
      </c>
    </row>
    <row r="3629" spans="77:87" x14ac:dyDescent="0.25">
      <c r="BY3629" t="s">
        <v>4920</v>
      </c>
      <c r="BZ3629" t="s">
        <v>4921</v>
      </c>
      <c r="CA3629" t="s">
        <v>3125</v>
      </c>
      <c r="CB3629">
        <v>0</v>
      </c>
      <c r="CC3629">
        <v>2.3607441965629802E-2</v>
      </c>
      <c r="CD3629">
        <v>3508</v>
      </c>
      <c r="CE3629">
        <v>1.70515946615221</v>
      </c>
      <c r="CF3629">
        <v>2.0597162610824494E-2</v>
      </c>
      <c r="CG3629">
        <v>1638120.27128581</v>
      </c>
      <c r="CH3629">
        <v>1429237.0030130721</v>
      </c>
      <c r="CI3629">
        <v>0</v>
      </c>
    </row>
    <row r="3630" spans="77:87" x14ac:dyDescent="0.25">
      <c r="BY3630" t="s">
        <v>8799</v>
      </c>
      <c r="BZ3630" t="s">
        <v>8800</v>
      </c>
      <c r="CA3630" t="s">
        <v>8801</v>
      </c>
      <c r="CB3630">
        <v>0</v>
      </c>
      <c r="CC3630">
        <v>2.4353027771717499E-4</v>
      </c>
      <c r="CD3630">
        <v>3509</v>
      </c>
      <c r="CE3630">
        <v>12.2004612481848</v>
      </c>
      <c r="CF3630">
        <v>2.1247675788434723E-4</v>
      </c>
      <c r="CG3630">
        <v>9.0992652966245409</v>
      </c>
      <c r="CH3630">
        <v>7.9389815815907632</v>
      </c>
      <c r="CI3630">
        <v>0</v>
      </c>
    </row>
    <row r="3631" spans="77:87" x14ac:dyDescent="0.25">
      <c r="BY3631" t="s">
        <v>1746</v>
      </c>
      <c r="BZ3631" t="s">
        <v>1746</v>
      </c>
      <c r="CA3631" t="s">
        <v>1747</v>
      </c>
      <c r="CB3631">
        <v>0</v>
      </c>
      <c r="CC3631">
        <v>8.2710894633072603E-4</v>
      </c>
      <c r="CD3631">
        <v>3510</v>
      </c>
      <c r="CE3631">
        <v>26.2659612054726</v>
      </c>
      <c r="CF3631">
        <v>7.2164097614831014E-4</v>
      </c>
      <c r="CG3631">
        <v>1628.6290442125601</v>
      </c>
      <c r="CH3631">
        <v>1420.9560402688403</v>
      </c>
      <c r="CI3631">
        <v>0</v>
      </c>
    </row>
    <row r="3632" spans="77:87" x14ac:dyDescent="0.25">
      <c r="BY3632" t="s">
        <v>6199</v>
      </c>
      <c r="BZ3632" t="s">
        <v>1617</v>
      </c>
      <c r="CA3632" t="s">
        <v>1618</v>
      </c>
      <c r="CB3632">
        <v>0</v>
      </c>
      <c r="CC3632">
        <v>1.05224964286817E-3</v>
      </c>
      <c r="CD3632">
        <v>3511</v>
      </c>
      <c r="CE3632">
        <v>0.27273603092366899</v>
      </c>
      <c r="CF3632">
        <v>9.1807308190747867E-4</v>
      </c>
      <c r="CG3632">
        <v>53.294445136951303</v>
      </c>
      <c r="CH3632">
        <v>46.498657259758119</v>
      </c>
      <c r="CI3632">
        <v>0</v>
      </c>
    </row>
    <row r="3633" spans="77:87" x14ac:dyDescent="0.25">
      <c r="BY3633" t="s">
        <v>4375</v>
      </c>
      <c r="BZ3633" t="s">
        <v>4376</v>
      </c>
      <c r="CA3633" t="s">
        <v>1823</v>
      </c>
      <c r="CB3633">
        <v>0</v>
      </c>
      <c r="CC3633">
        <v>0.19825122608492399</v>
      </c>
      <c r="CD3633">
        <v>3512</v>
      </c>
      <c r="CE3633">
        <v>3.7902183181715001</v>
      </c>
      <c r="CF3633">
        <v>0.17297141924193107</v>
      </c>
      <c r="CG3633">
        <v>13970.4954343593</v>
      </c>
      <c r="CH3633">
        <v>12189.061679542414</v>
      </c>
      <c r="CI3633">
        <v>0</v>
      </c>
    </row>
    <row r="3634" spans="77:87" x14ac:dyDescent="0.25">
      <c r="BY3634" t="s">
        <v>8514</v>
      </c>
      <c r="BZ3634" t="s">
        <v>8515</v>
      </c>
      <c r="CA3634" t="s">
        <v>8516</v>
      </c>
      <c r="CB3634">
        <v>0</v>
      </c>
      <c r="CC3634">
        <v>2.9207030304378202E-2</v>
      </c>
      <c r="CD3634">
        <v>3513</v>
      </c>
      <c r="CE3634">
        <v>-1.36534832453444</v>
      </c>
      <c r="CF3634">
        <v>2.5482725042145733E-2</v>
      </c>
      <c r="CG3634">
        <v>65303.1359175283</v>
      </c>
      <c r="CH3634">
        <v>56976.071844140621</v>
      </c>
      <c r="CI3634">
        <v>0</v>
      </c>
    </row>
    <row r="3635" spans="77:87" x14ac:dyDescent="0.25">
      <c r="BY3635" t="s">
        <v>6295</v>
      </c>
      <c r="BZ3635" t="s">
        <v>727</v>
      </c>
      <c r="CA3635" t="s">
        <v>728</v>
      </c>
      <c r="CB3635">
        <v>0</v>
      </c>
      <c r="CC3635">
        <v>2.43573193559633E-4</v>
      </c>
      <c r="CD3635">
        <v>3514</v>
      </c>
      <c r="CE3635">
        <v>0</v>
      </c>
      <c r="CF3635">
        <v>2.1251420135607005E-4</v>
      </c>
      <c r="CG3635">
        <v>0</v>
      </c>
      <c r="CH3635">
        <v>0</v>
      </c>
      <c r="CI3635">
        <v>0</v>
      </c>
    </row>
    <row r="3636" spans="77:87" x14ac:dyDescent="0.25">
      <c r="BY3636" t="s">
        <v>5045</v>
      </c>
      <c r="BZ3636" t="s">
        <v>460</v>
      </c>
      <c r="CA3636" t="s">
        <v>461</v>
      </c>
      <c r="CB3636">
        <v>0</v>
      </c>
      <c r="CC3636">
        <v>4.8994609108363705E-4</v>
      </c>
      <c r="CD3636">
        <v>3515</v>
      </c>
      <c r="CE3636">
        <v>0</v>
      </c>
      <c r="CF3636">
        <v>4.2747110522519836E-4</v>
      </c>
      <c r="CG3636">
        <v>0</v>
      </c>
      <c r="CH3636">
        <v>0</v>
      </c>
      <c r="CI3636">
        <v>0</v>
      </c>
    </row>
    <row r="3637" spans="77:87" x14ac:dyDescent="0.25">
      <c r="BY3637" t="s">
        <v>9417</v>
      </c>
      <c r="BZ3637" t="s">
        <v>840</v>
      </c>
      <c r="CA3637" t="s">
        <v>841</v>
      </c>
      <c r="CB3637">
        <v>0</v>
      </c>
      <c r="CC3637">
        <v>9.2716902304708002E-4</v>
      </c>
      <c r="CD3637">
        <v>3516</v>
      </c>
      <c r="CE3637">
        <v>138.59083750730801</v>
      </c>
      <c r="CF3637">
        <v>8.0894199224225503E-4</v>
      </c>
      <c r="CG3637">
        <v>0</v>
      </c>
      <c r="CH3637">
        <v>0</v>
      </c>
      <c r="CI3637">
        <v>0</v>
      </c>
    </row>
    <row r="3638" spans="77:87" x14ac:dyDescent="0.25">
      <c r="BY3638" t="s">
        <v>8455</v>
      </c>
      <c r="BZ3638" t="s">
        <v>8455</v>
      </c>
      <c r="CA3638" t="s">
        <v>8456</v>
      </c>
      <c r="CB3638">
        <v>0</v>
      </c>
      <c r="CC3638">
        <v>0.27103017040139699</v>
      </c>
      <c r="CD3638">
        <v>3517</v>
      </c>
      <c r="CE3638">
        <v>0.55310039937316202</v>
      </c>
      <c r="CF3638">
        <v>0.23647002925283336</v>
      </c>
      <c r="CG3638">
        <v>1784.6752921944901</v>
      </c>
      <c r="CH3638">
        <v>1557.1042069856026</v>
      </c>
      <c r="CI3638">
        <v>0</v>
      </c>
    </row>
    <row r="3639" spans="77:87" x14ac:dyDescent="0.25">
      <c r="BY3639" t="s">
        <v>11013</v>
      </c>
      <c r="BZ3639" t="s">
        <v>11014</v>
      </c>
      <c r="CA3639" t="s">
        <v>11015</v>
      </c>
      <c r="CB3639">
        <v>0</v>
      </c>
      <c r="CC3639">
        <v>4.8057459137717E-3</v>
      </c>
      <c r="CD3639">
        <v>3518</v>
      </c>
      <c r="CE3639">
        <v>3.2846196088510502</v>
      </c>
      <c r="CF3639">
        <v>4.1929460293230175E-3</v>
      </c>
      <c r="CG3639">
        <v>11434.634679336999</v>
      </c>
      <c r="CH3639">
        <v>9976.5586728360267</v>
      </c>
      <c r="CI3639">
        <v>0</v>
      </c>
    </row>
    <row r="3640" spans="77:87" x14ac:dyDescent="0.25">
      <c r="BY3640" t="s">
        <v>6247</v>
      </c>
      <c r="BZ3640" t="s">
        <v>6248</v>
      </c>
      <c r="CA3640" t="s">
        <v>11016</v>
      </c>
      <c r="CB3640">
        <v>0</v>
      </c>
      <c r="CC3640">
        <v>5.1057318042014297E-4</v>
      </c>
      <c r="CD3640">
        <v>3519</v>
      </c>
      <c r="CE3640">
        <v>-5.2141651858357099</v>
      </c>
      <c r="CF3640">
        <v>4.4546795189204908E-4</v>
      </c>
      <c r="CG3640">
        <v>91466.890046633504</v>
      </c>
      <c r="CH3640">
        <v>79803.58102922712</v>
      </c>
      <c r="CI3640">
        <v>0</v>
      </c>
    </row>
    <row r="3641" spans="77:87" x14ac:dyDescent="0.25">
      <c r="BY3641" t="s">
        <v>8962</v>
      </c>
      <c r="BZ3641" t="s">
        <v>797</v>
      </c>
      <c r="CA3641" t="s">
        <v>798</v>
      </c>
      <c r="CB3641">
        <v>0</v>
      </c>
      <c r="CC3641">
        <v>0.101688342233064</v>
      </c>
      <c r="CD3641">
        <v>3520</v>
      </c>
      <c r="CE3641">
        <v>-0.15792188941010299</v>
      </c>
      <c r="CF3641">
        <v>8.8721654961557123E-2</v>
      </c>
      <c r="CG3641">
        <v>3750.0335114854702</v>
      </c>
      <c r="CH3641">
        <v>3271.8517383019134</v>
      </c>
      <c r="CI3641">
        <v>0</v>
      </c>
    </row>
    <row r="3642" spans="77:87" x14ac:dyDescent="0.25">
      <c r="BY3642" t="s">
        <v>3743</v>
      </c>
      <c r="BZ3642" t="s">
        <v>2221</v>
      </c>
      <c r="CA3642" t="s">
        <v>2222</v>
      </c>
      <c r="CB3642">
        <v>0</v>
      </c>
      <c r="CC3642">
        <v>2.7659107493547001E-4</v>
      </c>
      <c r="CD3642">
        <v>3521</v>
      </c>
      <c r="CE3642">
        <v>-0.21422640842975199</v>
      </c>
      <c r="CF3642">
        <v>2.4132184060614862E-4</v>
      </c>
      <c r="CG3642">
        <v>48794.868876337801</v>
      </c>
      <c r="CH3642">
        <v>42572.839966440486</v>
      </c>
      <c r="CI3642">
        <v>0</v>
      </c>
    </row>
    <row r="3643" spans="77:87" x14ac:dyDescent="0.25">
      <c r="BY3643" t="s">
        <v>6922</v>
      </c>
      <c r="BZ3643" t="s">
        <v>6923</v>
      </c>
      <c r="CA3643" t="s">
        <v>6924</v>
      </c>
      <c r="CB3643">
        <v>0</v>
      </c>
      <c r="CC3643">
        <v>8.3443647895557304E-4</v>
      </c>
      <c r="CD3643">
        <v>3522</v>
      </c>
      <c r="CE3643">
        <v>-1.4770090664805999</v>
      </c>
      <c r="CF3643">
        <v>7.2803414577803246E-4</v>
      </c>
      <c r="CG3643">
        <v>5.3627029962069397</v>
      </c>
      <c r="CH3643">
        <v>4.6788832863486105</v>
      </c>
      <c r="CI3643">
        <v>0</v>
      </c>
    </row>
    <row r="3644" spans="77:87" x14ac:dyDescent="0.25">
      <c r="BY3644" t="s">
        <v>7705</v>
      </c>
      <c r="BZ3644" t="s">
        <v>7706</v>
      </c>
      <c r="CA3644" t="s">
        <v>7707</v>
      </c>
      <c r="CB3644">
        <v>0</v>
      </c>
      <c r="CC3644">
        <v>7.3564942917479703E-3</v>
      </c>
      <c r="CD3644">
        <v>3523</v>
      </c>
      <c r="CE3644">
        <v>38.739978538969801</v>
      </c>
      <c r="CF3644">
        <v>6.418438278630023E-3</v>
      </c>
      <c r="CG3644">
        <v>418.21921366368002</v>
      </c>
      <c r="CH3644">
        <v>364.89040885256969</v>
      </c>
      <c r="CI3644">
        <v>0</v>
      </c>
    </row>
    <row r="3645" spans="77:87" x14ac:dyDescent="0.25">
      <c r="BY3645" t="s">
        <v>6444</v>
      </c>
      <c r="BZ3645" t="s">
        <v>6445</v>
      </c>
      <c r="CA3645" t="s">
        <v>6446</v>
      </c>
      <c r="CB3645">
        <v>0</v>
      </c>
      <c r="CC3645">
        <v>3.8766936275369101E-3</v>
      </c>
      <c r="CD3645">
        <v>3524</v>
      </c>
      <c r="CE3645">
        <v>36.741045625209303</v>
      </c>
      <c r="CF3645">
        <v>3.3823609163151701E-3</v>
      </c>
      <c r="CG3645">
        <v>629.01114850540398</v>
      </c>
      <c r="CH3645">
        <v>548.80342091488615</v>
      </c>
      <c r="CI3645">
        <v>0</v>
      </c>
    </row>
    <row r="3646" spans="77:87" x14ac:dyDescent="0.25">
      <c r="BY3646" t="s">
        <v>7883</v>
      </c>
      <c r="BZ3646" t="s">
        <v>7884</v>
      </c>
      <c r="CA3646" t="s">
        <v>7885</v>
      </c>
      <c r="CB3646">
        <v>0</v>
      </c>
      <c r="CC3646">
        <v>1.19660469867434E-2</v>
      </c>
      <c r="CD3646">
        <v>3525</v>
      </c>
      <c r="CE3646">
        <v>0</v>
      </c>
      <c r="CF3646">
        <v>1.0440208471275808E-2</v>
      </c>
      <c r="CG3646">
        <v>0</v>
      </c>
      <c r="CH3646">
        <v>0</v>
      </c>
      <c r="CI3646">
        <v>0</v>
      </c>
    </row>
    <row r="3647" spans="77:87" x14ac:dyDescent="0.25">
      <c r="BY3647" t="s">
        <v>11017</v>
      </c>
      <c r="BZ3647" t="s">
        <v>11017</v>
      </c>
      <c r="CA3647" t="s">
        <v>11018</v>
      </c>
      <c r="CB3647">
        <v>0</v>
      </c>
      <c r="CC3647">
        <v>8.5255799972211999E-3</v>
      </c>
      <c r="CD3647">
        <v>3526</v>
      </c>
      <c r="CE3647">
        <v>-1.18385139338353</v>
      </c>
      <c r="CF3647">
        <v>7.4384491894555396E-3</v>
      </c>
      <c r="CG3647">
        <v>809521.482385393</v>
      </c>
      <c r="CH3647">
        <v>706296.16008050239</v>
      </c>
      <c r="CI3647">
        <v>0</v>
      </c>
    </row>
    <row r="3648" spans="77:87" x14ac:dyDescent="0.25">
      <c r="BY3648" t="s">
        <v>5121</v>
      </c>
      <c r="BZ3648" t="s">
        <v>2360</v>
      </c>
      <c r="CA3648" t="s">
        <v>2361</v>
      </c>
      <c r="CB3648">
        <v>0</v>
      </c>
      <c r="CC3648">
        <v>2.04356564099118E-4</v>
      </c>
      <c r="CD3648">
        <v>3527</v>
      </c>
      <c r="CE3648">
        <v>-1.0273224245838</v>
      </c>
      <c r="CF3648">
        <v>1.7829824118458315E-4</v>
      </c>
      <c r="CG3648">
        <v>2208.8082795202199</v>
      </c>
      <c r="CH3648">
        <v>1927.1543005654796</v>
      </c>
      <c r="CI3648">
        <v>0</v>
      </c>
    </row>
    <row r="3649" spans="77:87" x14ac:dyDescent="0.25">
      <c r="BY3649" t="s">
        <v>4189</v>
      </c>
      <c r="BZ3649" t="s">
        <v>11019</v>
      </c>
      <c r="CA3649" t="s">
        <v>11020</v>
      </c>
      <c r="CB3649">
        <v>0</v>
      </c>
      <c r="CC3649">
        <v>1.0476824879578201E-3</v>
      </c>
      <c r="CD3649">
        <v>3528</v>
      </c>
      <c r="CE3649">
        <v>22.912131728895801</v>
      </c>
      <c r="CF3649">
        <v>9.1408830318836707E-4</v>
      </c>
      <c r="CG3649">
        <v>204642.503435914</v>
      </c>
      <c r="CH3649">
        <v>178547.71925278695</v>
      </c>
      <c r="CI3649">
        <v>0</v>
      </c>
    </row>
    <row r="3650" spans="77:87" x14ac:dyDescent="0.25">
      <c r="BY3650" t="s">
        <v>8968</v>
      </c>
      <c r="BZ3650" t="s">
        <v>8968</v>
      </c>
      <c r="CA3650" t="s">
        <v>8969</v>
      </c>
      <c r="CB3650">
        <v>0</v>
      </c>
      <c r="CC3650">
        <v>5.7381221358033503E-6</v>
      </c>
      <c r="CD3650">
        <v>3529</v>
      </c>
      <c r="CE3650">
        <v>0</v>
      </c>
      <c r="CF3650">
        <v>5.0064312297785246E-6</v>
      </c>
      <c r="CG3650">
        <v>0</v>
      </c>
      <c r="CH3650">
        <v>0</v>
      </c>
      <c r="CI3650">
        <v>0</v>
      </c>
    </row>
    <row r="3651" spans="77:87" x14ac:dyDescent="0.25">
      <c r="BY3651" t="s">
        <v>7586</v>
      </c>
      <c r="BZ3651" t="s">
        <v>7587</v>
      </c>
      <c r="CA3651" t="s">
        <v>7588</v>
      </c>
      <c r="CB3651">
        <v>0</v>
      </c>
      <c r="CC3651">
        <v>9.6975944212465706E-2</v>
      </c>
      <c r="CD3651">
        <v>3530</v>
      </c>
      <c r="CE3651">
        <v>-19.560154054703101</v>
      </c>
      <c r="CF3651">
        <v>8.4610153662157392E-2</v>
      </c>
      <c r="CG3651">
        <v>0.69516795400461995</v>
      </c>
      <c r="CH3651">
        <v>0.60652430751767517</v>
      </c>
      <c r="CI3651">
        <v>0</v>
      </c>
    </row>
    <row r="3652" spans="77:87" x14ac:dyDescent="0.25">
      <c r="BY3652" t="s">
        <v>11021</v>
      </c>
      <c r="BZ3652" t="s">
        <v>11022</v>
      </c>
      <c r="CA3652" t="s">
        <v>11023</v>
      </c>
      <c r="CB3652">
        <v>0</v>
      </c>
      <c r="CC3652">
        <v>4.5797618850247E-4</v>
      </c>
      <c r="CD3652">
        <v>3531</v>
      </c>
      <c r="CE3652">
        <v>0.70104057987903101</v>
      </c>
      <c r="CF3652">
        <v>3.9957781280176624E-4</v>
      </c>
      <c r="CG3652">
        <v>708.12666319689197</v>
      </c>
      <c r="CH3652">
        <v>617.83059986600381</v>
      </c>
      <c r="CI3652">
        <v>0</v>
      </c>
    </row>
    <row r="3653" spans="77:87" x14ac:dyDescent="0.25">
      <c r="BY3653" t="s">
        <v>7698</v>
      </c>
      <c r="BZ3653" t="s">
        <v>289</v>
      </c>
      <c r="CA3653" t="s">
        <v>290</v>
      </c>
      <c r="CB3653">
        <v>0</v>
      </c>
      <c r="CC3653">
        <v>4.3796608807532599E-3</v>
      </c>
      <c r="CD3653">
        <v>3533</v>
      </c>
      <c r="CE3653">
        <v>2.5113105394918001</v>
      </c>
      <c r="CF3653">
        <v>3.8211928032048908E-3</v>
      </c>
      <c r="CG3653">
        <v>6379.6150945278596</v>
      </c>
      <c r="CH3653">
        <v>5566.1248553642372</v>
      </c>
      <c r="CI3653">
        <v>0</v>
      </c>
    </row>
    <row r="3654" spans="77:87" x14ac:dyDescent="0.25">
      <c r="BY3654" t="s">
        <v>7340</v>
      </c>
      <c r="BZ3654" t="s">
        <v>7341</v>
      </c>
      <c r="CA3654" t="s">
        <v>7342</v>
      </c>
      <c r="CB3654">
        <v>0</v>
      </c>
      <c r="CC3654">
        <v>3.8513269543020798E-2</v>
      </c>
      <c r="CD3654">
        <v>3534</v>
      </c>
      <c r="CE3654">
        <v>-39.5295914967747</v>
      </c>
      <c r="CF3654">
        <v>3.3602288490512063E-2</v>
      </c>
      <c r="CG3654">
        <v>35.040492550287901</v>
      </c>
      <c r="CH3654">
        <v>30.572339183230504</v>
      </c>
      <c r="CI3654">
        <v>0</v>
      </c>
    </row>
    <row r="3655" spans="77:87" x14ac:dyDescent="0.25">
      <c r="BY3655" t="s">
        <v>4557</v>
      </c>
      <c r="BZ3655" t="s">
        <v>1787</v>
      </c>
      <c r="CA3655" t="s">
        <v>1788</v>
      </c>
      <c r="CB3655">
        <v>0</v>
      </c>
      <c r="CC3655">
        <v>1.0600125020184801E-3</v>
      </c>
      <c r="CD3655">
        <v>3535</v>
      </c>
      <c r="CE3655">
        <v>0.26786463355129603</v>
      </c>
      <c r="CF3655">
        <v>9.2484606783609612E-4</v>
      </c>
      <c r="CG3655">
        <v>1.35629533823284</v>
      </c>
      <c r="CH3655">
        <v>1.1833486944734182</v>
      </c>
      <c r="CI3655">
        <v>0</v>
      </c>
    </row>
    <row r="3656" spans="77:87" x14ac:dyDescent="0.25">
      <c r="BY3656" t="s">
        <v>326</v>
      </c>
      <c r="BZ3656" t="s">
        <v>326</v>
      </c>
      <c r="CA3656" t="s">
        <v>9030</v>
      </c>
      <c r="CB3656">
        <v>0</v>
      </c>
      <c r="CC3656">
        <v>0.73954048660730798</v>
      </c>
      <c r="CD3656">
        <v>3536</v>
      </c>
      <c r="CE3656">
        <v>7.3592891792591102</v>
      </c>
      <c r="CF3656">
        <v>0.64523872099806401</v>
      </c>
      <c r="CG3656">
        <v>28318.427587453501</v>
      </c>
      <c r="CH3656">
        <v>24707.431612066968</v>
      </c>
      <c r="CI3656">
        <v>0</v>
      </c>
    </row>
    <row r="3657" spans="77:87" x14ac:dyDescent="0.25">
      <c r="BY3657" t="s">
        <v>9294</v>
      </c>
      <c r="BZ3657" t="s">
        <v>9295</v>
      </c>
      <c r="CA3657" t="s">
        <v>9296</v>
      </c>
      <c r="CB3657">
        <v>0</v>
      </c>
      <c r="CC3657">
        <v>9.9429527322150395E-5</v>
      </c>
      <c r="CD3657">
        <v>3537</v>
      </c>
      <c r="CE3657">
        <v>-0.76425647885161296</v>
      </c>
      <c r="CF3657">
        <v>8.6750870575193757E-5</v>
      </c>
      <c r="CG3657">
        <v>8862.29001131921</v>
      </c>
      <c r="CH3657">
        <v>7732.2239628158559</v>
      </c>
      <c r="CI3657">
        <v>0</v>
      </c>
    </row>
    <row r="3658" spans="77:87" x14ac:dyDescent="0.25">
      <c r="BY3658" t="s">
        <v>8875</v>
      </c>
      <c r="BZ3658" t="s">
        <v>8876</v>
      </c>
      <c r="CA3658" t="s">
        <v>8877</v>
      </c>
      <c r="CB3658">
        <v>0</v>
      </c>
      <c r="CC3658">
        <v>1.36402740087111E-5</v>
      </c>
      <c r="CD3658">
        <v>3538</v>
      </c>
      <c r="CE3658">
        <v>-80.205707973275594</v>
      </c>
      <c r="CF3658">
        <v>1.1900948108764319E-5</v>
      </c>
      <c r="CG3658">
        <v>0</v>
      </c>
      <c r="CH3658">
        <v>0</v>
      </c>
      <c r="CI3658">
        <v>0</v>
      </c>
    </row>
    <row r="3659" spans="77:87" x14ac:dyDescent="0.25">
      <c r="BY3659" t="s">
        <v>8670</v>
      </c>
      <c r="BZ3659" t="s">
        <v>1940</v>
      </c>
      <c r="CA3659" t="s">
        <v>1941</v>
      </c>
      <c r="CB3659">
        <v>0</v>
      </c>
      <c r="CC3659">
        <v>5.1355763386513199E-3</v>
      </c>
      <c r="CD3659">
        <v>3539</v>
      </c>
      <c r="CE3659">
        <v>0.93608445061927303</v>
      </c>
      <c r="CF3659">
        <v>4.4807184574045377E-3</v>
      </c>
      <c r="CG3659">
        <v>63744.444375101899</v>
      </c>
      <c r="CH3659">
        <v>55616.135295055181</v>
      </c>
      <c r="CI3659">
        <v>0</v>
      </c>
    </row>
    <row r="3660" spans="77:87" x14ac:dyDescent="0.25">
      <c r="BY3660" t="s">
        <v>5561</v>
      </c>
      <c r="BZ3660" t="s">
        <v>2922</v>
      </c>
      <c r="CA3660" t="s">
        <v>2923</v>
      </c>
      <c r="CB3660">
        <v>0</v>
      </c>
      <c r="CC3660">
        <v>1.03809144849034E-3</v>
      </c>
      <c r="CD3660">
        <v>3540</v>
      </c>
      <c r="CE3660">
        <v>0.90786244253801296</v>
      </c>
      <c r="CF3660">
        <v>9.0572025552754329E-4</v>
      </c>
      <c r="CG3660">
        <v>5.8410083913916404</v>
      </c>
      <c r="CH3660">
        <v>5.096198047371729</v>
      </c>
      <c r="CI3660">
        <v>0</v>
      </c>
    </row>
    <row r="3661" spans="77:87" x14ac:dyDescent="0.25">
      <c r="BY3661" t="s">
        <v>7896</v>
      </c>
      <c r="BZ3661" t="s">
        <v>7897</v>
      </c>
      <c r="CA3661" t="s">
        <v>7898</v>
      </c>
      <c r="CB3661">
        <v>0</v>
      </c>
      <c r="CC3661">
        <v>6.2972840225725699E-3</v>
      </c>
      <c r="CD3661">
        <v>3542</v>
      </c>
      <c r="CE3661">
        <v>-13.609288891829801</v>
      </c>
      <c r="CF3661">
        <v>5.4942921477182539E-3</v>
      </c>
      <c r="CG3661">
        <v>1.24225850035191</v>
      </c>
      <c r="CH3661">
        <v>1.0838531499380371</v>
      </c>
      <c r="CI3661">
        <v>0</v>
      </c>
    </row>
    <row r="3662" spans="77:87" x14ac:dyDescent="0.25">
      <c r="BY3662" t="s">
        <v>4836</v>
      </c>
      <c r="BZ3662" t="s">
        <v>6399</v>
      </c>
      <c r="CA3662" t="s">
        <v>6400</v>
      </c>
      <c r="CB3662">
        <v>0</v>
      </c>
      <c r="CC3662">
        <v>3.1265127589651899E-3</v>
      </c>
      <c r="CD3662">
        <v>3545</v>
      </c>
      <c r="CE3662">
        <v>7.1391759420851999</v>
      </c>
      <c r="CF3662">
        <v>2.7278386110185038E-3</v>
      </c>
      <c r="CG3662">
        <v>8709.7160552907408</v>
      </c>
      <c r="CH3662">
        <v>7599.105322216401</v>
      </c>
      <c r="CI3662">
        <v>0</v>
      </c>
    </row>
    <row r="3663" spans="77:87" x14ac:dyDescent="0.25">
      <c r="BY3663" t="s">
        <v>8533</v>
      </c>
      <c r="BZ3663" t="s">
        <v>746</v>
      </c>
      <c r="CA3663" t="s">
        <v>747</v>
      </c>
      <c r="CB3663">
        <v>0</v>
      </c>
      <c r="CC3663">
        <v>1.6702238080890601E-3</v>
      </c>
      <c r="CD3663">
        <v>3546</v>
      </c>
      <c r="CE3663">
        <v>0</v>
      </c>
      <c r="CF3663">
        <v>1.4572468894243924E-3</v>
      </c>
      <c r="CG3663">
        <v>0</v>
      </c>
      <c r="CH3663">
        <v>0</v>
      </c>
      <c r="CI3663">
        <v>0</v>
      </c>
    </row>
    <row r="3664" spans="77:87" x14ac:dyDescent="0.25">
      <c r="BY3664" t="s">
        <v>4628</v>
      </c>
      <c r="BZ3664" t="s">
        <v>1765</v>
      </c>
      <c r="CA3664" t="s">
        <v>1766</v>
      </c>
      <c r="CB3664">
        <v>0</v>
      </c>
      <c r="CC3664">
        <v>7.2994463935328305E-4</v>
      </c>
      <c r="CD3664">
        <v>3547</v>
      </c>
      <c r="CE3664">
        <v>0.92024521964594697</v>
      </c>
      <c r="CF3664">
        <v>6.3686647861078884E-4</v>
      </c>
      <c r="CG3664">
        <v>3243.7126595206901</v>
      </c>
      <c r="CH3664">
        <v>2830.09388345457</v>
      </c>
      <c r="CI3664">
        <v>0</v>
      </c>
    </row>
    <row r="3665" spans="77:87" x14ac:dyDescent="0.25">
      <c r="BY3665" t="s">
        <v>11024</v>
      </c>
      <c r="BZ3665" t="s">
        <v>11025</v>
      </c>
      <c r="CA3665" t="s">
        <v>11026</v>
      </c>
      <c r="CB3665">
        <v>0</v>
      </c>
      <c r="CC3665">
        <v>0.28250846438640498</v>
      </c>
      <c r="CD3665">
        <v>3548</v>
      </c>
      <c r="CE3665">
        <v>-5.1537927159509804</v>
      </c>
      <c r="CF3665">
        <v>0.24648468005863705</v>
      </c>
      <c r="CG3665">
        <v>59003.389516944997</v>
      </c>
      <c r="CH3665">
        <v>51479.631306081297</v>
      </c>
      <c r="CI3665">
        <v>0</v>
      </c>
    </row>
    <row r="3666" spans="77:87" x14ac:dyDescent="0.25">
      <c r="BY3666" t="s">
        <v>7565</v>
      </c>
      <c r="BZ3666" t="s">
        <v>7566</v>
      </c>
      <c r="CA3666" t="s">
        <v>7567</v>
      </c>
      <c r="CB3666">
        <v>0</v>
      </c>
      <c r="CC3666">
        <v>1.01902309274842E-3</v>
      </c>
      <c r="CD3666">
        <v>3549</v>
      </c>
      <c r="CE3666">
        <v>1.0797976700828</v>
      </c>
      <c r="CF3666">
        <v>8.8908338209969838E-4</v>
      </c>
      <c r="CG3666">
        <v>38385.854961695703</v>
      </c>
      <c r="CH3666">
        <v>33491.121052110051</v>
      </c>
      <c r="CI3666">
        <v>0</v>
      </c>
    </row>
    <row r="3667" spans="77:87" x14ac:dyDescent="0.25">
      <c r="BY3667" t="s">
        <v>6374</v>
      </c>
      <c r="BZ3667" t="s">
        <v>2379</v>
      </c>
      <c r="CA3667" t="s">
        <v>2380</v>
      </c>
      <c r="CB3667">
        <v>0</v>
      </c>
      <c r="CC3667">
        <v>9.9515959628173507E-3</v>
      </c>
      <c r="CD3667">
        <v>3550</v>
      </c>
      <c r="CE3667">
        <v>2.56853991453039</v>
      </c>
      <c r="CF3667">
        <v>8.6826281552146636E-3</v>
      </c>
      <c r="CG3667">
        <v>1150.4642028774599</v>
      </c>
      <c r="CH3667">
        <v>1003.763910511744</v>
      </c>
      <c r="CI3667">
        <v>0</v>
      </c>
    </row>
    <row r="3668" spans="77:87" x14ac:dyDescent="0.25">
      <c r="BY3668" t="s">
        <v>4967</v>
      </c>
      <c r="BZ3668" t="s">
        <v>9290</v>
      </c>
      <c r="CA3668" t="s">
        <v>9291</v>
      </c>
      <c r="CB3668">
        <v>0</v>
      </c>
      <c r="CC3668">
        <v>3.0099351607683E-5</v>
      </c>
      <c r="CD3668">
        <v>3551</v>
      </c>
      <c r="CE3668">
        <v>0</v>
      </c>
      <c r="CF3668">
        <v>2.6261262886780922E-5</v>
      </c>
      <c r="CG3668">
        <v>0</v>
      </c>
      <c r="CH3668">
        <v>0</v>
      </c>
      <c r="CI3668">
        <v>0</v>
      </c>
    </row>
    <row r="3669" spans="77:87" x14ac:dyDescent="0.25">
      <c r="BY3669" t="s">
        <v>8450</v>
      </c>
      <c r="BZ3669" t="s">
        <v>8451</v>
      </c>
      <c r="CA3669" t="s">
        <v>8452</v>
      </c>
      <c r="CB3669">
        <v>0</v>
      </c>
      <c r="CC3669">
        <v>1.8083099385267601E-2</v>
      </c>
      <c r="CD3669">
        <v>3552</v>
      </c>
      <c r="CE3669">
        <v>0</v>
      </c>
      <c r="CF3669">
        <v>1.5777251050254595E-2</v>
      </c>
      <c r="CG3669">
        <v>0</v>
      </c>
      <c r="CH3669">
        <v>0</v>
      </c>
      <c r="CI3669">
        <v>0</v>
      </c>
    </row>
    <row r="3670" spans="77:87" x14ac:dyDescent="0.25">
      <c r="BY3670" t="s">
        <v>6628</v>
      </c>
      <c r="BZ3670" t="s">
        <v>6629</v>
      </c>
      <c r="CA3670" t="s">
        <v>6630</v>
      </c>
      <c r="CB3670">
        <v>0</v>
      </c>
      <c r="CC3670">
        <v>3.3789124601478697E-2</v>
      </c>
      <c r="CD3670">
        <v>3553</v>
      </c>
      <c r="CE3670">
        <v>11.4549969638588</v>
      </c>
      <c r="CF3670">
        <v>2.9480538167045756E-2</v>
      </c>
      <c r="CG3670">
        <v>5911.5613699953701</v>
      </c>
      <c r="CH3670">
        <v>5157.7545334617835</v>
      </c>
      <c r="CI3670">
        <v>0</v>
      </c>
    </row>
    <row r="3671" spans="77:87" x14ac:dyDescent="0.25">
      <c r="BY3671" t="s">
        <v>7880</v>
      </c>
      <c r="BZ3671" t="s">
        <v>7881</v>
      </c>
      <c r="CA3671" t="s">
        <v>7882</v>
      </c>
      <c r="CB3671">
        <v>0</v>
      </c>
      <c r="CC3671">
        <v>8.9843671576756996E-4</v>
      </c>
      <c r="CD3671">
        <v>3554</v>
      </c>
      <c r="CE3671">
        <v>0</v>
      </c>
      <c r="CF3671">
        <v>7.8387345639318446E-4</v>
      </c>
      <c r="CG3671">
        <v>0</v>
      </c>
      <c r="CH3671">
        <v>0</v>
      </c>
      <c r="CI3671">
        <v>0</v>
      </c>
    </row>
    <row r="3672" spans="77:87" x14ac:dyDescent="0.25">
      <c r="BY3672" t="s">
        <v>7358</v>
      </c>
      <c r="BZ3672" t="s">
        <v>1761</v>
      </c>
      <c r="CA3672" t="s">
        <v>1762</v>
      </c>
      <c r="CB3672">
        <v>0</v>
      </c>
      <c r="CC3672">
        <v>1.8904132210663699E-3</v>
      </c>
      <c r="CD3672">
        <v>3555</v>
      </c>
      <c r="CE3672">
        <v>-1.1829174002143199</v>
      </c>
      <c r="CF3672">
        <v>1.6493590695953137E-3</v>
      </c>
      <c r="CG3672">
        <v>167346.17865431099</v>
      </c>
      <c r="CH3672">
        <v>146007.19802938524</v>
      </c>
      <c r="CI3672">
        <v>0</v>
      </c>
    </row>
    <row r="3673" spans="77:87" x14ac:dyDescent="0.25">
      <c r="BY3673" t="s">
        <v>8285</v>
      </c>
      <c r="BZ3673" t="s">
        <v>8286</v>
      </c>
      <c r="CA3673" t="s">
        <v>8287</v>
      </c>
      <c r="CB3673">
        <v>0</v>
      </c>
      <c r="CC3673">
        <v>9.9375869967560995E-4</v>
      </c>
      <c r="CD3673">
        <v>3556</v>
      </c>
      <c r="CE3673">
        <v>-4.0419344793188703</v>
      </c>
      <c r="CF3673">
        <v>8.6704055284517461E-4</v>
      </c>
      <c r="CG3673">
        <v>941.14116404518597</v>
      </c>
      <c r="CH3673">
        <v>821.13248965312857</v>
      </c>
      <c r="CI3673">
        <v>0</v>
      </c>
    </row>
    <row r="3674" spans="77:87" x14ac:dyDescent="0.25">
      <c r="BY3674" t="s">
        <v>9046</v>
      </c>
      <c r="BZ3674" t="s">
        <v>9047</v>
      </c>
      <c r="CA3674" t="s">
        <v>9048</v>
      </c>
      <c r="CB3674">
        <v>0</v>
      </c>
      <c r="CC3674">
        <v>9.6986809738486592E-3</v>
      </c>
      <c r="CD3674">
        <v>3557</v>
      </c>
      <c r="CE3674">
        <v>-0.24864664824264701</v>
      </c>
      <c r="CF3674">
        <v>8.4619633681493247E-3</v>
      </c>
      <c r="CG3674">
        <v>0</v>
      </c>
      <c r="CH3674">
        <v>0</v>
      </c>
      <c r="CI3674">
        <v>0</v>
      </c>
    </row>
    <row r="3675" spans="77:87" x14ac:dyDescent="0.25">
      <c r="BY3675" t="s">
        <v>8258</v>
      </c>
      <c r="BZ3675" t="s">
        <v>8258</v>
      </c>
      <c r="CA3675" t="s">
        <v>8259</v>
      </c>
      <c r="CB3675">
        <v>0</v>
      </c>
      <c r="CC3675">
        <v>1.03739978997658E-4</v>
      </c>
      <c r="CD3675">
        <v>3558</v>
      </c>
      <c r="CE3675">
        <v>0.36257032248787602</v>
      </c>
      <c r="CF3675">
        <v>9.0511679315750679E-5</v>
      </c>
      <c r="CG3675">
        <v>0</v>
      </c>
      <c r="CH3675">
        <v>0</v>
      </c>
      <c r="CI3675">
        <v>0</v>
      </c>
    </row>
    <row r="3676" spans="77:87" x14ac:dyDescent="0.25">
      <c r="BY3676" t="s">
        <v>8983</v>
      </c>
      <c r="BZ3676" t="s">
        <v>1036</v>
      </c>
      <c r="CA3676" t="s">
        <v>1037</v>
      </c>
      <c r="CB3676">
        <v>0</v>
      </c>
      <c r="CC3676">
        <v>1.24123358737428E-2</v>
      </c>
      <c r="CD3676">
        <v>3559</v>
      </c>
      <c r="CE3676">
        <v>55.7931909005843</v>
      </c>
      <c r="CF3676">
        <v>1.0829589277138367E-2</v>
      </c>
      <c r="CG3676">
        <v>0</v>
      </c>
      <c r="CH3676">
        <v>0</v>
      </c>
      <c r="CI3676">
        <v>0</v>
      </c>
    </row>
    <row r="3677" spans="77:87" x14ac:dyDescent="0.25">
      <c r="BY3677" t="s">
        <v>6147</v>
      </c>
      <c r="BZ3677" t="s">
        <v>1346</v>
      </c>
      <c r="CA3677" t="s">
        <v>6148</v>
      </c>
      <c r="CB3677">
        <v>0</v>
      </c>
      <c r="CC3677">
        <v>2.5636584534965501E-3</v>
      </c>
      <c r="CD3677">
        <v>3560</v>
      </c>
      <c r="CE3677">
        <v>-39.770706945129703</v>
      </c>
      <c r="CF3677">
        <v>2.2367561094573923E-3</v>
      </c>
      <c r="CG3677">
        <v>0</v>
      </c>
      <c r="CH3677">
        <v>0</v>
      </c>
      <c r="CI3677">
        <v>0</v>
      </c>
    </row>
    <row r="3678" spans="77:87" x14ac:dyDescent="0.25">
      <c r="BY3678" t="s">
        <v>9441</v>
      </c>
      <c r="BZ3678" t="s">
        <v>9442</v>
      </c>
      <c r="CA3678" t="s">
        <v>9443</v>
      </c>
      <c r="CB3678">
        <v>0</v>
      </c>
      <c r="CC3678">
        <v>1.0980769030503899E-2</v>
      </c>
      <c r="CD3678">
        <v>3561</v>
      </c>
      <c r="CE3678">
        <v>0</v>
      </c>
      <c r="CF3678">
        <v>9.580567248348229E-3</v>
      </c>
      <c r="CG3678">
        <v>0</v>
      </c>
      <c r="CH3678">
        <v>0</v>
      </c>
      <c r="CI3678">
        <v>0</v>
      </c>
    </row>
    <row r="3679" spans="77:87" x14ac:dyDescent="0.25">
      <c r="BY3679" t="s">
        <v>5654</v>
      </c>
      <c r="BZ3679" t="s">
        <v>5655</v>
      </c>
      <c r="CA3679" t="s">
        <v>5656</v>
      </c>
      <c r="CB3679">
        <v>0</v>
      </c>
      <c r="CC3679">
        <v>3.4624703947068801E-5</v>
      </c>
      <c r="CD3679">
        <v>3562</v>
      </c>
      <c r="CE3679">
        <v>1.3948352468323699</v>
      </c>
      <c r="CF3679">
        <v>3.0209569447962286E-5</v>
      </c>
      <c r="CG3679">
        <v>0.97475466551788104</v>
      </c>
      <c r="CH3679">
        <v>0.85045979909903435</v>
      </c>
      <c r="CI3679">
        <v>0</v>
      </c>
    </row>
    <row r="3680" spans="77:87" x14ac:dyDescent="0.25">
      <c r="BY3680" t="s">
        <v>5942</v>
      </c>
      <c r="BZ3680" t="s">
        <v>2829</v>
      </c>
      <c r="CA3680" t="s">
        <v>2830</v>
      </c>
      <c r="CB3680">
        <v>0</v>
      </c>
      <c r="CC3680">
        <v>5.4922423727423197</v>
      </c>
      <c r="CD3680">
        <v>3563</v>
      </c>
      <c r="CE3680">
        <v>0.358481778966322</v>
      </c>
      <c r="CF3680">
        <v>4.7919045788244583</v>
      </c>
      <c r="CG3680">
        <v>252375.882042846</v>
      </c>
      <c r="CH3680">
        <v>220194.42382003466</v>
      </c>
      <c r="CI3680">
        <v>0</v>
      </c>
    </row>
    <row r="3681" spans="77:87" x14ac:dyDescent="0.25">
      <c r="BY3681" t="s">
        <v>1096</v>
      </c>
      <c r="BZ3681" t="s">
        <v>1096</v>
      </c>
      <c r="CA3681" t="s">
        <v>1097</v>
      </c>
      <c r="CB3681">
        <v>0</v>
      </c>
      <c r="CC3681">
        <v>4.0762350611367901E-5</v>
      </c>
      <c r="CD3681">
        <v>3564</v>
      </c>
      <c r="CE3681">
        <v>0</v>
      </c>
      <c r="CF3681">
        <v>3.5564580235509949E-5</v>
      </c>
      <c r="CG3681">
        <v>0</v>
      </c>
      <c r="CH3681">
        <v>0</v>
      </c>
      <c r="CI3681">
        <v>0</v>
      </c>
    </row>
    <row r="3682" spans="77:87" x14ac:dyDescent="0.25">
      <c r="BY3682" t="s">
        <v>7854</v>
      </c>
      <c r="BZ3682" t="s">
        <v>7855</v>
      </c>
      <c r="CA3682" t="s">
        <v>7856</v>
      </c>
      <c r="CB3682">
        <v>0</v>
      </c>
      <c r="CC3682">
        <v>3.4764858215681099E-5</v>
      </c>
      <c r="CD3682">
        <v>3565</v>
      </c>
      <c r="CE3682">
        <v>0.85385683565564596</v>
      </c>
      <c r="CF3682">
        <v>3.0331852085166753E-5</v>
      </c>
      <c r="CG3682">
        <v>1.44268952075823</v>
      </c>
      <c r="CH3682">
        <v>1.2587264092082657</v>
      </c>
      <c r="CI3682">
        <v>0</v>
      </c>
    </row>
    <row r="3683" spans="77:87" x14ac:dyDescent="0.25">
      <c r="BY3683" t="s">
        <v>7512</v>
      </c>
      <c r="BZ3683" t="s">
        <v>7513</v>
      </c>
      <c r="CA3683" t="s">
        <v>7514</v>
      </c>
      <c r="CB3683">
        <v>0</v>
      </c>
      <c r="CC3683">
        <v>5.5614829665011998E-3</v>
      </c>
      <c r="CD3683">
        <v>3566</v>
      </c>
      <c r="CE3683">
        <v>8.4197957318022496</v>
      </c>
      <c r="CF3683">
        <v>4.8523160275107686E-3</v>
      </c>
      <c r="CG3683">
        <v>16.328896341601499</v>
      </c>
      <c r="CH3683">
        <v>14.246733453498532</v>
      </c>
      <c r="CI3683">
        <v>0</v>
      </c>
    </row>
    <row r="3684" spans="77:87" x14ac:dyDescent="0.25">
      <c r="BY3684" t="s">
        <v>758</v>
      </c>
      <c r="BZ3684" t="s">
        <v>758</v>
      </c>
      <c r="CA3684" t="s">
        <v>759</v>
      </c>
      <c r="CB3684">
        <v>0</v>
      </c>
      <c r="CC3684">
        <v>7.9857106729885694E-3</v>
      </c>
      <c r="CD3684">
        <v>3567</v>
      </c>
      <c r="CE3684">
        <v>0</v>
      </c>
      <c r="CF3684">
        <v>6.9674207622331084E-3</v>
      </c>
      <c r="CG3684">
        <v>0</v>
      </c>
      <c r="CH3684">
        <v>0</v>
      </c>
      <c r="CI3684">
        <v>0</v>
      </c>
    </row>
    <row r="3685" spans="77:87" x14ac:dyDescent="0.25">
      <c r="BY3685" t="s">
        <v>4611</v>
      </c>
      <c r="BZ3685" t="s">
        <v>2868</v>
      </c>
      <c r="CA3685" t="s">
        <v>2869</v>
      </c>
      <c r="CB3685">
        <v>0</v>
      </c>
      <c r="CC3685">
        <v>1.10885681809785E-3</v>
      </c>
      <c r="CD3685">
        <v>3568</v>
      </c>
      <c r="CE3685">
        <v>1.6164639736861499</v>
      </c>
      <c r="CF3685">
        <v>9.6746204979492121E-4</v>
      </c>
      <c r="CG3685">
        <v>72889.565585402495</v>
      </c>
      <c r="CH3685">
        <v>63595.125519345514</v>
      </c>
      <c r="CI3685">
        <v>0</v>
      </c>
    </row>
    <row r="3686" spans="77:87" x14ac:dyDescent="0.25">
      <c r="BY3686" t="s">
        <v>7233</v>
      </c>
      <c r="BZ3686" t="s">
        <v>992</v>
      </c>
      <c r="CA3686" t="s">
        <v>993</v>
      </c>
      <c r="CB3686">
        <v>0</v>
      </c>
      <c r="CC3686">
        <v>1.32081931185437E-3</v>
      </c>
      <c r="CD3686">
        <v>3569</v>
      </c>
      <c r="CE3686">
        <v>-16.518794218644299</v>
      </c>
      <c r="CF3686">
        <v>1.1523963581225724E-3</v>
      </c>
      <c r="CG3686">
        <v>28.4032151056198</v>
      </c>
      <c r="CH3686">
        <v>24.781407534641808</v>
      </c>
      <c r="CI3686">
        <v>0</v>
      </c>
    </row>
    <row r="3687" spans="77:87" x14ac:dyDescent="0.25">
      <c r="BY3687" t="s">
        <v>7772</v>
      </c>
      <c r="BZ3687" t="s">
        <v>7773</v>
      </c>
      <c r="CA3687" t="s">
        <v>7774</v>
      </c>
      <c r="CB3687">
        <v>0</v>
      </c>
      <c r="CC3687">
        <v>8.1818654896796301E-3</v>
      </c>
      <c r="CD3687">
        <v>3570</v>
      </c>
      <c r="CE3687">
        <v>-6.1038284554753498E-2</v>
      </c>
      <c r="CF3687">
        <v>7.1385630936286254E-3</v>
      </c>
      <c r="CG3687">
        <v>30759.854218298398</v>
      </c>
      <c r="CH3687">
        <v>26837.542167506308</v>
      </c>
      <c r="CI3687">
        <v>0</v>
      </c>
    </row>
    <row r="3688" spans="77:87" x14ac:dyDescent="0.25">
      <c r="BY3688" t="s">
        <v>4451</v>
      </c>
      <c r="BZ3688" t="s">
        <v>3041</v>
      </c>
      <c r="CA3688" t="s">
        <v>3042</v>
      </c>
      <c r="CB3688">
        <v>0</v>
      </c>
      <c r="CC3688">
        <v>1.0427780562189801E-3</v>
      </c>
      <c r="CD3688">
        <v>3571</v>
      </c>
      <c r="CE3688">
        <v>21.103928139855601</v>
      </c>
      <c r="CF3688">
        <v>9.0980925515827345E-4</v>
      </c>
      <c r="CG3688">
        <v>215.87820731017601</v>
      </c>
      <c r="CH3688">
        <v>188.35071358322631</v>
      </c>
      <c r="CI3688">
        <v>0</v>
      </c>
    </row>
    <row r="3689" spans="77:87" x14ac:dyDescent="0.25">
      <c r="BY3689" t="s">
        <v>8397</v>
      </c>
      <c r="BZ3689" t="s">
        <v>8398</v>
      </c>
      <c r="CA3689" t="s">
        <v>8399</v>
      </c>
      <c r="CB3689">
        <v>0</v>
      </c>
      <c r="CC3689">
        <v>1.7807884032467601E-2</v>
      </c>
      <c r="CD3689">
        <v>3572</v>
      </c>
      <c r="CE3689">
        <v>0.23067845001833001</v>
      </c>
      <c r="CF3689">
        <v>1.5537129507951535E-2</v>
      </c>
      <c r="CG3689">
        <v>1.4201965594733199</v>
      </c>
      <c r="CH3689">
        <v>1.2391016153886396</v>
      </c>
      <c r="CI3689">
        <v>0</v>
      </c>
    </row>
    <row r="3690" spans="77:87" x14ac:dyDescent="0.25">
      <c r="BY3690" t="s">
        <v>4022</v>
      </c>
      <c r="BZ3690" t="s">
        <v>211</v>
      </c>
      <c r="CA3690" t="s">
        <v>4023</v>
      </c>
      <c r="CB3690">
        <v>0</v>
      </c>
      <c r="CC3690">
        <v>0.110087843207721</v>
      </c>
      <c r="CD3690">
        <v>3573</v>
      </c>
      <c r="CE3690">
        <v>0</v>
      </c>
      <c r="CF3690">
        <v>9.6050101968931711E-2</v>
      </c>
      <c r="CG3690">
        <v>0</v>
      </c>
      <c r="CH3690">
        <v>0</v>
      </c>
      <c r="CI3690">
        <v>0</v>
      </c>
    </row>
    <row r="3691" spans="77:87" x14ac:dyDescent="0.25">
      <c r="BY3691" t="s">
        <v>8473</v>
      </c>
      <c r="BZ3691" t="s">
        <v>9233</v>
      </c>
      <c r="CA3691" t="s">
        <v>9234</v>
      </c>
      <c r="CB3691">
        <v>0</v>
      </c>
      <c r="CC3691">
        <v>5.11239846333909E-3</v>
      </c>
      <c r="CD3691">
        <v>3574</v>
      </c>
      <c r="CE3691">
        <v>0</v>
      </c>
      <c r="CF3691">
        <v>4.4604960856848711E-3</v>
      </c>
      <c r="CG3691">
        <v>0</v>
      </c>
      <c r="CH3691">
        <v>0</v>
      </c>
      <c r="CI3691">
        <v>0</v>
      </c>
    </row>
    <row r="3692" spans="77:87" x14ac:dyDescent="0.25">
      <c r="BY3692" t="s">
        <v>9184</v>
      </c>
      <c r="BZ3692" t="s">
        <v>1203</v>
      </c>
      <c r="CA3692" t="s">
        <v>1204</v>
      </c>
      <c r="CB3692">
        <v>0</v>
      </c>
      <c r="CC3692">
        <v>2.4144533398503099E-6</v>
      </c>
      <c r="CD3692">
        <v>3575</v>
      </c>
      <c r="CE3692">
        <v>-92.957354007851094</v>
      </c>
      <c r="CF3692">
        <v>2.1065767366726384E-6</v>
      </c>
      <c r="CG3692">
        <v>0</v>
      </c>
      <c r="CH3692">
        <v>0</v>
      </c>
      <c r="CI3692">
        <v>0</v>
      </c>
    </row>
    <row r="3693" spans="77:87" x14ac:dyDescent="0.25">
      <c r="BY3693" t="s">
        <v>9256</v>
      </c>
      <c r="BZ3693" t="s">
        <v>749</v>
      </c>
      <c r="CA3693" t="s">
        <v>750</v>
      </c>
      <c r="CB3693">
        <v>0</v>
      </c>
      <c r="CC3693">
        <v>4.0570625996031602E-5</v>
      </c>
      <c r="CD3693">
        <v>3576</v>
      </c>
      <c r="CE3693">
        <v>0</v>
      </c>
      <c r="CF3693">
        <v>3.5397303192773642E-5</v>
      </c>
      <c r="CG3693">
        <v>0</v>
      </c>
      <c r="CH3693">
        <v>0</v>
      </c>
      <c r="CI3693">
        <v>0</v>
      </c>
    </row>
    <row r="3694" spans="77:87" x14ac:dyDescent="0.25">
      <c r="BY3694" t="s">
        <v>6925</v>
      </c>
      <c r="BZ3694" t="s">
        <v>2874</v>
      </c>
      <c r="CA3694" t="s">
        <v>2875</v>
      </c>
      <c r="CB3694">
        <v>0</v>
      </c>
      <c r="CC3694">
        <v>1.04934681935969E-3</v>
      </c>
      <c r="CD3694">
        <v>3577</v>
      </c>
      <c r="CE3694">
        <v>18.2061354006097</v>
      </c>
      <c r="CF3694">
        <v>9.1554040903585885E-4</v>
      </c>
      <c r="CG3694">
        <v>0.40703113776142902</v>
      </c>
      <c r="CH3694">
        <v>0.35512896926091836</v>
      </c>
      <c r="CI3694">
        <v>0</v>
      </c>
    </row>
    <row r="3695" spans="77:87" x14ac:dyDescent="0.25">
      <c r="BY3695" t="s">
        <v>7942</v>
      </c>
      <c r="BZ3695" t="s">
        <v>9411</v>
      </c>
      <c r="CA3695" t="s">
        <v>9412</v>
      </c>
      <c r="CB3695">
        <v>0</v>
      </c>
      <c r="CC3695">
        <v>4.0392797633945401E-3</v>
      </c>
      <c r="CD3695">
        <v>3578</v>
      </c>
      <c r="CE3695">
        <v>-10.163494950472</v>
      </c>
      <c r="CF3695">
        <v>3.5242150436450505E-3</v>
      </c>
      <c r="CG3695">
        <v>19828.2475117883</v>
      </c>
      <c r="CH3695">
        <v>17299.868358570136</v>
      </c>
      <c r="CI3695">
        <v>0</v>
      </c>
    </row>
    <row r="3696" spans="77:87" x14ac:dyDescent="0.25">
      <c r="BY3696" t="s">
        <v>8133</v>
      </c>
      <c r="BZ3696" t="s">
        <v>8134</v>
      </c>
      <c r="CA3696" t="s">
        <v>8135</v>
      </c>
      <c r="CB3696">
        <v>0</v>
      </c>
      <c r="CC3696">
        <v>1.7385379377163701E-4</v>
      </c>
      <c r="CD3696">
        <v>3579</v>
      </c>
      <c r="CE3696">
        <v>0.91623560265642201</v>
      </c>
      <c r="CF3696">
        <v>1.5168500111264056E-4</v>
      </c>
      <c r="CG3696">
        <v>45.857414372165401</v>
      </c>
      <c r="CH3696">
        <v>40.009952035913123</v>
      </c>
      <c r="CI3696">
        <v>0</v>
      </c>
    </row>
    <row r="3697" spans="77:87" x14ac:dyDescent="0.25">
      <c r="BY3697" t="s">
        <v>7661</v>
      </c>
      <c r="BZ3697" t="s">
        <v>2915</v>
      </c>
      <c r="CA3697" t="s">
        <v>2916</v>
      </c>
      <c r="CB3697">
        <v>0</v>
      </c>
      <c r="CC3697">
        <v>2.6786877718202001E-4</v>
      </c>
      <c r="CD3697">
        <v>3580</v>
      </c>
      <c r="CE3697">
        <v>2.1124888353725</v>
      </c>
      <c r="CF3697">
        <v>2.3371175792843204E-4</v>
      </c>
      <c r="CG3697">
        <v>19842.504575015799</v>
      </c>
      <c r="CH3697">
        <v>17312.307446637242</v>
      </c>
      <c r="CI3697">
        <v>0</v>
      </c>
    </row>
    <row r="3698" spans="77:87" x14ac:dyDescent="0.25">
      <c r="BY3698" t="s">
        <v>9446</v>
      </c>
      <c r="BZ3698" t="s">
        <v>2897</v>
      </c>
      <c r="CA3698" t="s">
        <v>2898</v>
      </c>
      <c r="CB3698">
        <v>0</v>
      </c>
      <c r="CC3698">
        <v>4.0404153859721699E-6</v>
      </c>
      <c r="CD3698">
        <v>3581</v>
      </c>
      <c r="CE3698">
        <v>0</v>
      </c>
      <c r="CF3698">
        <v>3.5252058584453161E-6</v>
      </c>
      <c r="CG3698">
        <v>0</v>
      </c>
      <c r="CH3698">
        <v>0</v>
      </c>
      <c r="CI3698">
        <v>0</v>
      </c>
    </row>
    <row r="3699" spans="77:87" x14ac:dyDescent="0.25">
      <c r="BY3699" t="s">
        <v>4236</v>
      </c>
      <c r="BZ3699" t="s">
        <v>268</v>
      </c>
      <c r="CA3699" t="s">
        <v>269</v>
      </c>
      <c r="CB3699">
        <v>0</v>
      </c>
      <c r="CC3699">
        <v>7.2644899177296404E-3</v>
      </c>
      <c r="CD3699">
        <v>3582</v>
      </c>
      <c r="CE3699">
        <v>-6.3307198346344897</v>
      </c>
      <c r="CF3699">
        <v>6.3381657503602659E-3</v>
      </c>
      <c r="CG3699">
        <v>38847.838221264203</v>
      </c>
      <c r="CH3699">
        <v>33894.194978317937</v>
      </c>
      <c r="CI3699">
        <v>0</v>
      </c>
    </row>
    <row r="3700" spans="77:87" x14ac:dyDescent="0.25">
      <c r="BY3700" t="s">
        <v>5600</v>
      </c>
      <c r="BZ3700" t="s">
        <v>1928</v>
      </c>
      <c r="CA3700" t="s">
        <v>1929</v>
      </c>
      <c r="CB3700">
        <v>0</v>
      </c>
      <c r="CC3700">
        <v>1.51693196768818E-3</v>
      </c>
      <c r="CD3700">
        <v>3583</v>
      </c>
      <c r="CE3700">
        <v>0.62494367713766796</v>
      </c>
      <c r="CF3700">
        <v>1.32350190476039E-3</v>
      </c>
      <c r="CG3700">
        <v>265.76772917397801</v>
      </c>
      <c r="CH3700">
        <v>231.8786229560875</v>
      </c>
      <c r="CI3700">
        <v>0</v>
      </c>
    </row>
    <row r="3701" spans="77:87" x14ac:dyDescent="0.25">
      <c r="BY3701" t="s">
        <v>7064</v>
      </c>
      <c r="BZ3701" t="s">
        <v>3051</v>
      </c>
      <c r="CA3701" t="s">
        <v>3052</v>
      </c>
      <c r="CB3701">
        <v>0</v>
      </c>
      <c r="CC3701">
        <v>2.4835002400297901E-4</v>
      </c>
      <c r="CD3701">
        <v>3584</v>
      </c>
      <c r="CE3701">
        <v>1.6556734065276699</v>
      </c>
      <c r="CF3701">
        <v>2.1668191904226325E-4</v>
      </c>
      <c r="CG3701">
        <v>253.25518532706201</v>
      </c>
      <c r="CH3701">
        <v>220.96160362526714</v>
      </c>
      <c r="CI3701">
        <v>0</v>
      </c>
    </row>
    <row r="3702" spans="77:87" x14ac:dyDescent="0.25">
      <c r="BY3702" t="s">
        <v>6608</v>
      </c>
      <c r="BZ3702" t="s">
        <v>2704</v>
      </c>
      <c r="CA3702" t="s">
        <v>2705</v>
      </c>
      <c r="CB3702">
        <v>0</v>
      </c>
      <c r="CC3702">
        <v>1.73851362699326E-3</v>
      </c>
      <c r="CD3702">
        <v>3586</v>
      </c>
      <c r="CE3702">
        <v>36.104463812729001</v>
      </c>
      <c r="CF3702">
        <v>1.5168288003608421E-3</v>
      </c>
      <c r="CG3702">
        <v>10.2226095021582</v>
      </c>
      <c r="CH3702">
        <v>8.919083674100003</v>
      </c>
      <c r="CI3702">
        <v>0</v>
      </c>
    </row>
    <row r="3703" spans="77:87" x14ac:dyDescent="0.25">
      <c r="BY3703" t="s">
        <v>7119</v>
      </c>
      <c r="BZ3703" t="s">
        <v>7120</v>
      </c>
      <c r="CA3703" t="s">
        <v>3538</v>
      </c>
      <c r="CB3703">
        <v>0</v>
      </c>
      <c r="CC3703">
        <v>2.3066706019511398E-3</v>
      </c>
      <c r="CD3703">
        <v>3587</v>
      </c>
      <c r="CE3703">
        <v>26.096651228660999</v>
      </c>
      <c r="CF3703">
        <v>2.0125378068139434E-3</v>
      </c>
      <c r="CG3703">
        <v>898.26169748092605</v>
      </c>
      <c r="CH3703">
        <v>783.7207553883436</v>
      </c>
      <c r="CI3703">
        <v>0</v>
      </c>
    </row>
    <row r="3704" spans="77:87" x14ac:dyDescent="0.25">
      <c r="BY3704" t="s">
        <v>6521</v>
      </c>
      <c r="BZ3704" t="s">
        <v>1054</v>
      </c>
      <c r="CA3704" t="s">
        <v>1055</v>
      </c>
      <c r="CB3704">
        <v>0</v>
      </c>
      <c r="CC3704">
        <v>3.4578191943662401E-3</v>
      </c>
      <c r="CD3704">
        <v>3588</v>
      </c>
      <c r="CE3704">
        <v>-3.5924889851202302</v>
      </c>
      <c r="CF3704">
        <v>3.0168988376158249E-3</v>
      </c>
      <c r="CG3704">
        <v>10.2641989210491</v>
      </c>
      <c r="CH3704">
        <v>8.9553698598304496</v>
      </c>
      <c r="CI3704">
        <v>0</v>
      </c>
    </row>
    <row r="3705" spans="77:87" x14ac:dyDescent="0.25">
      <c r="BY3705" t="s">
        <v>11027</v>
      </c>
      <c r="BZ3705" t="s">
        <v>11028</v>
      </c>
      <c r="CA3705" t="s">
        <v>11029</v>
      </c>
      <c r="CB3705">
        <v>0</v>
      </c>
      <c r="CC3705">
        <v>229.36841794470701</v>
      </c>
      <c r="CD3705">
        <v>3589</v>
      </c>
      <c r="CE3705">
        <v>-5.21149103835849E-2</v>
      </c>
      <c r="CF3705">
        <v>200.12073349890574</v>
      </c>
      <c r="CG3705">
        <v>0</v>
      </c>
      <c r="CH3705">
        <v>0</v>
      </c>
      <c r="CI3705">
        <v>0</v>
      </c>
    </row>
    <row r="3706" spans="77:87" x14ac:dyDescent="0.25">
      <c r="BY3706" t="s">
        <v>4077</v>
      </c>
      <c r="BZ3706" t="s">
        <v>1234</v>
      </c>
      <c r="CA3706" t="s">
        <v>1777</v>
      </c>
      <c r="CB3706">
        <v>0</v>
      </c>
      <c r="CC3706">
        <v>1.34581468626272E-5</v>
      </c>
      <c r="CD3706">
        <v>3590</v>
      </c>
      <c r="CE3706">
        <v>-19.449263458041401</v>
      </c>
      <c r="CF3706">
        <v>1.1742044723586161E-5</v>
      </c>
      <c r="CG3706">
        <v>2743.6541168462099</v>
      </c>
      <c r="CH3706">
        <v>2393.7998057906834</v>
      </c>
      <c r="CI3706">
        <v>0</v>
      </c>
    </row>
    <row r="3707" spans="77:87" x14ac:dyDescent="0.25">
      <c r="BY3707" t="s">
        <v>8722</v>
      </c>
      <c r="BZ3707" t="s">
        <v>8723</v>
      </c>
      <c r="CA3707" t="s">
        <v>8724</v>
      </c>
      <c r="CB3707">
        <v>0</v>
      </c>
      <c r="CC3707">
        <v>1.6568950814045799E-4</v>
      </c>
      <c r="CD3707">
        <v>3591</v>
      </c>
      <c r="CE3707">
        <v>0</v>
      </c>
      <c r="CF3707">
        <v>1.445617761994357E-4</v>
      </c>
      <c r="CG3707">
        <v>0</v>
      </c>
      <c r="CH3707">
        <v>0</v>
      </c>
      <c r="CI3707">
        <v>0</v>
      </c>
    </row>
    <row r="3708" spans="77:87" x14ac:dyDescent="0.25">
      <c r="BY3708" t="s">
        <v>7251</v>
      </c>
      <c r="BZ3708" t="s">
        <v>3055</v>
      </c>
      <c r="CA3708" t="s">
        <v>3056</v>
      </c>
      <c r="CB3708">
        <v>0</v>
      </c>
      <c r="CC3708">
        <v>1.2652510755016</v>
      </c>
      <c r="CD3708">
        <v>3592</v>
      </c>
      <c r="CE3708">
        <v>-8.3050368020781402</v>
      </c>
      <c r="CF3708">
        <v>1.1039138498600896</v>
      </c>
      <c r="CG3708">
        <v>537808.22393389395</v>
      </c>
      <c r="CH3708">
        <v>469230.14606718766</v>
      </c>
      <c r="CI3708">
        <v>0</v>
      </c>
    </row>
    <row r="3709" spans="77:87" x14ac:dyDescent="0.25">
      <c r="BY3709" t="s">
        <v>8408</v>
      </c>
      <c r="BZ3709" t="s">
        <v>8966</v>
      </c>
      <c r="CA3709" t="s">
        <v>8967</v>
      </c>
      <c r="CB3709">
        <v>0</v>
      </c>
      <c r="CC3709">
        <v>4.0707847285216897E-5</v>
      </c>
      <c r="CD3709">
        <v>3593</v>
      </c>
      <c r="CE3709">
        <v>0</v>
      </c>
      <c r="CF3709">
        <v>3.5517026846489765E-5</v>
      </c>
      <c r="CG3709">
        <v>0</v>
      </c>
      <c r="CH3709">
        <v>0</v>
      </c>
      <c r="CI3709">
        <v>0</v>
      </c>
    </row>
    <row r="3710" spans="77:87" x14ac:dyDescent="0.25">
      <c r="BY3710" t="s">
        <v>8022</v>
      </c>
      <c r="BZ3710" t="s">
        <v>8023</v>
      </c>
      <c r="CA3710" t="s">
        <v>8024</v>
      </c>
      <c r="CB3710">
        <v>0</v>
      </c>
      <c r="CC3710">
        <v>1.7458763340803102E-5</v>
      </c>
      <c r="CD3710">
        <v>3594</v>
      </c>
      <c r="CE3710">
        <v>0</v>
      </c>
      <c r="CF3710">
        <v>1.5232526592163942E-5</v>
      </c>
      <c r="CG3710">
        <v>0</v>
      </c>
      <c r="CH3710">
        <v>0</v>
      </c>
      <c r="CI3710">
        <v>0</v>
      </c>
    </row>
    <row r="3711" spans="77:87" x14ac:dyDescent="0.25">
      <c r="BY3711" t="s">
        <v>6901</v>
      </c>
      <c r="BZ3711" t="s">
        <v>2844</v>
      </c>
      <c r="CA3711" t="s">
        <v>2845</v>
      </c>
      <c r="CB3711">
        <v>0</v>
      </c>
      <c r="CC3711">
        <v>2.7807414832505998E-4</v>
      </c>
      <c r="CD3711">
        <v>3595</v>
      </c>
      <c r="CE3711">
        <v>-48.246028092489297</v>
      </c>
      <c r="CF3711">
        <v>2.4261580137553839E-4</v>
      </c>
      <c r="CG3711">
        <v>1041.2856016767601</v>
      </c>
      <c r="CH3711">
        <v>908.50710946455013</v>
      </c>
      <c r="CI3711">
        <v>0</v>
      </c>
    </row>
    <row r="3712" spans="77:87" x14ac:dyDescent="0.25">
      <c r="BY3712" t="s">
        <v>9424</v>
      </c>
      <c r="BZ3712" t="s">
        <v>9425</v>
      </c>
      <c r="CA3712" t="s">
        <v>9426</v>
      </c>
      <c r="CB3712">
        <v>0</v>
      </c>
      <c r="CC3712">
        <v>1.7136997130234599</v>
      </c>
      <c r="CD3712">
        <v>3596</v>
      </c>
      <c r="CE3712">
        <v>-0.526949251840656</v>
      </c>
      <c r="CF3712">
        <v>1.4951790078169871</v>
      </c>
      <c r="CG3712">
        <v>360541.10256666603</v>
      </c>
      <c r="CH3712">
        <v>314567.06441398035</v>
      </c>
      <c r="CI3712">
        <v>0</v>
      </c>
    </row>
    <row r="3713" spans="77:87" x14ac:dyDescent="0.25">
      <c r="BY3713" t="s">
        <v>8358</v>
      </c>
      <c r="BZ3713" t="s">
        <v>8359</v>
      </c>
      <c r="CA3713" t="s">
        <v>8360</v>
      </c>
      <c r="CB3713">
        <v>0</v>
      </c>
      <c r="CC3713">
        <v>2.6249365429809899E-5</v>
      </c>
      <c r="CD3713">
        <v>3597</v>
      </c>
      <c r="CE3713">
        <v>0</v>
      </c>
      <c r="CF3713">
        <v>2.290220384639313E-5</v>
      </c>
      <c r="CG3713">
        <v>0</v>
      </c>
      <c r="CH3713">
        <v>0</v>
      </c>
      <c r="CI3713">
        <v>0</v>
      </c>
    </row>
    <row r="3714" spans="77:87" x14ac:dyDescent="0.25">
      <c r="BY3714" t="s">
        <v>9131</v>
      </c>
      <c r="BZ3714" t="s">
        <v>9132</v>
      </c>
      <c r="CA3714" t="s">
        <v>9133</v>
      </c>
      <c r="CB3714">
        <v>0</v>
      </c>
      <c r="CC3714">
        <v>5.3581412466101298E-2</v>
      </c>
      <c r="CD3714">
        <v>3598</v>
      </c>
      <c r="CE3714">
        <v>0.39919847511968398</v>
      </c>
      <c r="CF3714">
        <v>4.6749032236898878E-2</v>
      </c>
      <c r="CG3714">
        <v>2.1239162176227602</v>
      </c>
      <c r="CH3714">
        <v>1.8530871650488125</v>
      </c>
      <c r="CI3714">
        <v>0</v>
      </c>
    </row>
    <row r="3715" spans="77:87" x14ac:dyDescent="0.25">
      <c r="BY3715" t="s">
        <v>8297</v>
      </c>
      <c r="BZ3715" t="s">
        <v>3524</v>
      </c>
      <c r="CA3715" t="s">
        <v>3525</v>
      </c>
      <c r="CB3715">
        <v>0</v>
      </c>
      <c r="CC3715">
        <v>1.7379201471768099E-4</v>
      </c>
      <c r="CD3715">
        <v>3599</v>
      </c>
      <c r="CE3715">
        <v>-32.058380668629098</v>
      </c>
      <c r="CF3715">
        <v>1.5163109975297069E-4</v>
      </c>
      <c r="CG3715">
        <v>3.49391466388425</v>
      </c>
      <c r="CH3715">
        <v>3.0483916294337154</v>
      </c>
      <c r="CI3715">
        <v>0</v>
      </c>
    </row>
    <row r="3716" spans="77:87" x14ac:dyDescent="0.25">
      <c r="BY3716" t="s">
        <v>5585</v>
      </c>
      <c r="BZ3716" t="s">
        <v>478</v>
      </c>
      <c r="CA3716" t="s">
        <v>479</v>
      </c>
      <c r="CB3716">
        <v>0</v>
      </c>
      <c r="CC3716">
        <v>8.3767751093921997E-3</v>
      </c>
      <c r="CD3716">
        <v>3600</v>
      </c>
      <c r="CE3716">
        <v>-1.61420199957963</v>
      </c>
      <c r="CF3716">
        <v>7.3086190080931665E-3</v>
      </c>
      <c r="CG3716">
        <v>2044.7132917946899</v>
      </c>
      <c r="CH3716">
        <v>1783.9837211047827</v>
      </c>
      <c r="CI3716">
        <v>0</v>
      </c>
    </row>
    <row r="3717" spans="77:87" x14ac:dyDescent="0.25">
      <c r="BY3717" t="s">
        <v>6661</v>
      </c>
      <c r="BZ3717" t="s">
        <v>6662</v>
      </c>
      <c r="CA3717" t="s">
        <v>6663</v>
      </c>
      <c r="CB3717">
        <v>0</v>
      </c>
      <c r="CC3717">
        <v>1.99990965023816E-6</v>
      </c>
      <c r="CD3717">
        <v>3601</v>
      </c>
      <c r="CE3717">
        <v>0</v>
      </c>
      <c r="CF3717">
        <v>1.744893171097692E-6</v>
      </c>
      <c r="CG3717">
        <v>0</v>
      </c>
      <c r="CH3717">
        <v>0</v>
      </c>
      <c r="CI3717">
        <v>0</v>
      </c>
    </row>
    <row r="3718" spans="77:87" x14ac:dyDescent="0.25">
      <c r="BY3718" t="s">
        <v>6898</v>
      </c>
      <c r="BZ3718" t="s">
        <v>6899</v>
      </c>
      <c r="CA3718" t="s">
        <v>6900</v>
      </c>
      <c r="CB3718">
        <v>0</v>
      </c>
      <c r="CC3718">
        <v>3.4549614149840301E-5</v>
      </c>
      <c r="CD3718">
        <v>3602</v>
      </c>
      <c r="CE3718">
        <v>0</v>
      </c>
      <c r="CF3718">
        <v>3.014405465113758E-5</v>
      </c>
      <c r="CG3718">
        <v>0</v>
      </c>
      <c r="CH3718">
        <v>0</v>
      </c>
      <c r="CI3718">
        <v>0</v>
      </c>
    </row>
    <row r="3719" spans="77:87" x14ac:dyDescent="0.25">
      <c r="BY3719" t="s">
        <v>5968</v>
      </c>
      <c r="BZ3719" t="s">
        <v>5969</v>
      </c>
      <c r="CA3719" t="s">
        <v>5970</v>
      </c>
      <c r="CB3719">
        <v>0</v>
      </c>
      <c r="CC3719">
        <v>5.3022865141312504E-4</v>
      </c>
      <c r="CD3719">
        <v>3603</v>
      </c>
      <c r="CE3719">
        <v>-10.4302942509623</v>
      </c>
      <c r="CF3719">
        <v>4.6261707515683206E-4</v>
      </c>
      <c r="CG3719">
        <v>71132.302226554297</v>
      </c>
      <c r="CH3719">
        <v>62061.93784043748</v>
      </c>
      <c r="CI3719">
        <v>0</v>
      </c>
    </row>
    <row r="3720" spans="77:87" x14ac:dyDescent="0.25">
      <c r="BY3720" t="s">
        <v>6971</v>
      </c>
      <c r="BZ3720" t="s">
        <v>598</v>
      </c>
      <c r="CA3720" t="s">
        <v>6972</v>
      </c>
      <c r="CB3720">
        <v>0</v>
      </c>
      <c r="CC3720">
        <v>1.46114418035415E-3</v>
      </c>
      <c r="CD3720">
        <v>3604</v>
      </c>
      <c r="CE3720">
        <v>29.269443755887799</v>
      </c>
      <c r="CF3720">
        <v>1.2748278413404715E-3</v>
      </c>
      <c r="CG3720">
        <v>0</v>
      </c>
      <c r="CH3720">
        <v>0</v>
      </c>
      <c r="CI3720">
        <v>0</v>
      </c>
    </row>
    <row r="3721" spans="77:87" x14ac:dyDescent="0.25">
      <c r="BY3721" t="s">
        <v>6490</v>
      </c>
      <c r="BZ3721" t="s">
        <v>6491</v>
      </c>
      <c r="CA3721" t="s">
        <v>6492</v>
      </c>
      <c r="CB3721">
        <v>0</v>
      </c>
      <c r="CC3721">
        <v>1.0272993237131201E-5</v>
      </c>
      <c r="CD3721">
        <v>3605</v>
      </c>
      <c r="CE3721">
        <v>0</v>
      </c>
      <c r="CF3721">
        <v>8.9630427774916578E-6</v>
      </c>
      <c r="CG3721">
        <v>0</v>
      </c>
      <c r="CH3721">
        <v>0</v>
      </c>
      <c r="CI3721">
        <v>0</v>
      </c>
    </row>
    <row r="3722" spans="77:87" x14ac:dyDescent="0.25">
      <c r="BY3722" t="s">
        <v>9195</v>
      </c>
      <c r="BZ3722" t="s">
        <v>9196</v>
      </c>
      <c r="CA3722" t="s">
        <v>9197</v>
      </c>
      <c r="CB3722">
        <v>0</v>
      </c>
      <c r="CC3722">
        <v>1.04964168699013E-3</v>
      </c>
      <c r="CD3722">
        <v>3606</v>
      </c>
      <c r="CE3722">
        <v>0</v>
      </c>
      <c r="CF3722">
        <v>9.15797676915271E-4</v>
      </c>
      <c r="CG3722">
        <v>0</v>
      </c>
      <c r="CH3722">
        <v>0</v>
      </c>
      <c r="CI3722">
        <v>0</v>
      </c>
    </row>
    <row r="3723" spans="77:87" x14ac:dyDescent="0.25">
      <c r="BY3723" t="s">
        <v>6573</v>
      </c>
      <c r="BZ3723" t="s">
        <v>6574</v>
      </c>
      <c r="CA3723" t="s">
        <v>6575</v>
      </c>
      <c r="CB3723">
        <v>0</v>
      </c>
      <c r="CC3723">
        <v>6.9516805887072193E-5</v>
      </c>
      <c r="CD3723">
        <v>3607</v>
      </c>
      <c r="CE3723">
        <v>0.83523695478768301</v>
      </c>
      <c r="CF3723">
        <v>6.0652439901188103E-5</v>
      </c>
      <c r="CG3723">
        <v>20.539594767902301</v>
      </c>
      <c r="CH3723">
        <v>17.920508880668017</v>
      </c>
      <c r="CI3723">
        <v>0</v>
      </c>
    </row>
    <row r="3724" spans="77:87" x14ac:dyDescent="0.25">
      <c r="BY3724" t="s">
        <v>8754</v>
      </c>
      <c r="BZ3724" t="s">
        <v>8755</v>
      </c>
      <c r="CA3724" t="s">
        <v>8756</v>
      </c>
      <c r="CB3724">
        <v>0</v>
      </c>
      <c r="CC3724">
        <v>2.8196704946604999E-3</v>
      </c>
      <c r="CD3724">
        <v>3608</v>
      </c>
      <c r="CE3724">
        <v>0</v>
      </c>
      <c r="CF3724">
        <v>2.4601230312043623E-3</v>
      </c>
      <c r="CG3724">
        <v>0</v>
      </c>
      <c r="CH3724">
        <v>0</v>
      </c>
      <c r="CI3724">
        <v>0</v>
      </c>
    </row>
    <row r="3725" spans="77:87" x14ac:dyDescent="0.25">
      <c r="BY3725" t="s">
        <v>4942</v>
      </c>
      <c r="BZ3725" t="s">
        <v>338</v>
      </c>
      <c r="CA3725" t="s">
        <v>339</v>
      </c>
      <c r="CB3725">
        <v>0</v>
      </c>
      <c r="CC3725">
        <v>8.0011906391763501E-5</v>
      </c>
      <c r="CD3725">
        <v>3609</v>
      </c>
      <c r="CE3725">
        <v>16.462942054755</v>
      </c>
      <c r="CF3725">
        <v>6.9809268160124201E-5</v>
      </c>
      <c r="CG3725">
        <v>1.9932413578922199</v>
      </c>
      <c r="CH3725">
        <v>1.7390751793819523</v>
      </c>
      <c r="CI3725">
        <v>0</v>
      </c>
    </row>
    <row r="3726" spans="77:87" x14ac:dyDescent="0.25">
      <c r="BY3726" t="s">
        <v>7537</v>
      </c>
      <c r="BZ3726" t="s">
        <v>7538</v>
      </c>
      <c r="CA3726" t="s">
        <v>7539</v>
      </c>
      <c r="CB3726">
        <v>0</v>
      </c>
      <c r="CC3726">
        <v>2.9286724765486503E-4</v>
      </c>
      <c r="CD3726">
        <v>3610</v>
      </c>
      <c r="CE3726">
        <v>-0.67887914883035805</v>
      </c>
      <c r="CF3726">
        <v>2.555225734374027E-4</v>
      </c>
      <c r="CG3726">
        <v>66.797761959398798</v>
      </c>
      <c r="CH3726">
        <v>58.280112140908045</v>
      </c>
      <c r="CI3726">
        <v>0</v>
      </c>
    </row>
    <row r="3727" spans="77:87" x14ac:dyDescent="0.25">
      <c r="BY3727" t="s">
        <v>7750</v>
      </c>
      <c r="BZ3727" t="s">
        <v>7751</v>
      </c>
      <c r="CA3727" t="s">
        <v>7752</v>
      </c>
      <c r="CB3727">
        <v>0</v>
      </c>
      <c r="CC3727">
        <v>1.5517741956792401E-3</v>
      </c>
      <c r="CD3727">
        <v>3611</v>
      </c>
      <c r="CE3727">
        <v>9.2013429060413501E-2</v>
      </c>
      <c r="CF3727">
        <v>1.3539012608913981E-3</v>
      </c>
      <c r="CG3727">
        <v>1.26469596947858</v>
      </c>
      <c r="CH3727">
        <v>1.1034295276264889</v>
      </c>
      <c r="CI3727">
        <v>0</v>
      </c>
    </row>
    <row r="3728" spans="77:87" x14ac:dyDescent="0.25">
      <c r="BY3728" t="s">
        <v>4701</v>
      </c>
      <c r="BZ3728" t="s">
        <v>2801</v>
      </c>
      <c r="CA3728" t="s">
        <v>2802</v>
      </c>
      <c r="CB3728">
        <v>0</v>
      </c>
      <c r="CC3728">
        <v>3.1138220947293199E-3</v>
      </c>
      <c r="CD3728">
        <v>3612</v>
      </c>
      <c r="CE3728">
        <v>-1.41482957274939</v>
      </c>
      <c r="CF3728">
        <v>2.7167661841420066E-3</v>
      </c>
      <c r="CG3728">
        <v>106787.78327548401</v>
      </c>
      <c r="CH3728">
        <v>93170.84587889399</v>
      </c>
      <c r="CI3728">
        <v>0</v>
      </c>
    </row>
    <row r="3729" spans="77:87" x14ac:dyDescent="0.25">
      <c r="BY3729" t="s">
        <v>9500</v>
      </c>
      <c r="BZ3729" t="s">
        <v>9500</v>
      </c>
      <c r="CA3729" t="s">
        <v>9501</v>
      </c>
      <c r="CB3729">
        <v>0</v>
      </c>
      <c r="CC3729">
        <v>5.4515116640719403E-4</v>
      </c>
      <c r="CD3729">
        <v>3613</v>
      </c>
      <c r="CE3729">
        <v>-0.50437257813476699</v>
      </c>
      <c r="CF3729">
        <v>4.7563676057394734E-4</v>
      </c>
      <c r="CG3729">
        <v>1.0796130905161501</v>
      </c>
      <c r="CH3729">
        <v>0.94194730689207418</v>
      </c>
      <c r="CI3729">
        <v>0</v>
      </c>
    </row>
    <row r="3730" spans="77:87" x14ac:dyDescent="0.25">
      <c r="BY3730" t="s">
        <v>7478</v>
      </c>
      <c r="BZ3730" t="s">
        <v>7479</v>
      </c>
      <c r="CA3730" t="s">
        <v>7480</v>
      </c>
      <c r="CB3730">
        <v>0</v>
      </c>
      <c r="CC3730">
        <v>5.5845755772758299E-2</v>
      </c>
      <c r="CD3730">
        <v>3614</v>
      </c>
      <c r="CE3730">
        <v>0</v>
      </c>
      <c r="CF3730">
        <v>4.8724640071150821E-2</v>
      </c>
      <c r="CG3730">
        <v>0</v>
      </c>
      <c r="CH3730">
        <v>0</v>
      </c>
      <c r="CI3730">
        <v>0</v>
      </c>
    </row>
    <row r="3731" spans="77:87" x14ac:dyDescent="0.25">
      <c r="BY3731" t="s">
        <v>8411</v>
      </c>
      <c r="BZ3731" t="s">
        <v>2459</v>
      </c>
      <c r="CA3731" t="s">
        <v>2460</v>
      </c>
      <c r="CB3731">
        <v>0</v>
      </c>
      <c r="CC3731">
        <v>2.9362608484321699E-2</v>
      </c>
      <c r="CD3731">
        <v>3615</v>
      </c>
      <c r="CE3731">
        <v>5.2969371749880398</v>
      </c>
      <c r="CF3731">
        <v>2.5618464826051915E-2</v>
      </c>
      <c r="CG3731">
        <v>16095.2313593543</v>
      </c>
      <c r="CH3731">
        <v>14042.864027797603</v>
      </c>
      <c r="CI3731">
        <v>0</v>
      </c>
    </row>
    <row r="3732" spans="77:87" x14ac:dyDescent="0.25">
      <c r="BY3732" t="s">
        <v>8388</v>
      </c>
      <c r="BZ3732" t="s">
        <v>8389</v>
      </c>
      <c r="CA3732" t="s">
        <v>8390</v>
      </c>
      <c r="CB3732">
        <v>0</v>
      </c>
      <c r="CC3732">
        <v>5.8069771215913797E-7</v>
      </c>
      <c r="CD3732">
        <v>3616</v>
      </c>
      <c r="CE3732">
        <v>0</v>
      </c>
      <c r="CF3732">
        <v>5.0665062409087794E-7</v>
      </c>
      <c r="CG3732">
        <v>0</v>
      </c>
      <c r="CH3732">
        <v>0</v>
      </c>
      <c r="CI3732">
        <v>0</v>
      </c>
    </row>
    <row r="3733" spans="77:87" x14ac:dyDescent="0.25">
      <c r="BY3733" t="s">
        <v>4241</v>
      </c>
      <c r="BZ3733" t="s">
        <v>4242</v>
      </c>
      <c r="CA3733" t="s">
        <v>4243</v>
      </c>
      <c r="CB3733">
        <v>0</v>
      </c>
      <c r="CC3733">
        <v>0.50580618199183203</v>
      </c>
      <c r="CD3733">
        <v>3617</v>
      </c>
      <c r="CE3733">
        <v>0.20297349293890399</v>
      </c>
      <c r="CF3733">
        <v>0.44130881250132575</v>
      </c>
      <c r="CG3733">
        <v>2007.2662165090101</v>
      </c>
      <c r="CH3733">
        <v>1751.3116721770809</v>
      </c>
      <c r="CI3733">
        <v>0</v>
      </c>
    </row>
    <row r="3734" spans="77:87" x14ac:dyDescent="0.25">
      <c r="BY3734" t="s">
        <v>1728</v>
      </c>
      <c r="BZ3734" t="s">
        <v>1728</v>
      </c>
      <c r="CA3734" t="s">
        <v>1729</v>
      </c>
      <c r="CB3734">
        <v>0</v>
      </c>
      <c r="CC3734">
        <v>4.33507286120442E-3</v>
      </c>
      <c r="CD3734">
        <v>3618</v>
      </c>
      <c r="CE3734">
        <v>1.17607261473803</v>
      </c>
      <c r="CF3734">
        <v>3.7822903803808013E-3</v>
      </c>
      <c r="CG3734">
        <v>225469.83105852301</v>
      </c>
      <c r="CH3734">
        <v>196719.27102092659</v>
      </c>
      <c r="CI3734">
        <v>0</v>
      </c>
    </row>
    <row r="3735" spans="77:87" x14ac:dyDescent="0.25">
      <c r="BY3735" t="s">
        <v>8462</v>
      </c>
      <c r="BZ3735" t="s">
        <v>8462</v>
      </c>
      <c r="CA3735" t="s">
        <v>8463</v>
      </c>
      <c r="CB3735">
        <v>0</v>
      </c>
      <c r="CC3735">
        <v>1.65609103900685</v>
      </c>
      <c r="CD3735">
        <v>3619</v>
      </c>
      <c r="CE3735">
        <v>6.3987898821974504E-2</v>
      </c>
      <c r="CF3735">
        <v>1.4449162462589311</v>
      </c>
      <c r="CG3735">
        <v>0</v>
      </c>
      <c r="CH3735">
        <v>0</v>
      </c>
      <c r="CI3735">
        <v>0</v>
      </c>
    </row>
    <row r="3736" spans="77:87" x14ac:dyDescent="0.25">
      <c r="BY3736" t="s">
        <v>8808</v>
      </c>
      <c r="BZ3736" t="s">
        <v>8809</v>
      </c>
      <c r="CA3736" t="s">
        <v>630</v>
      </c>
      <c r="CB3736">
        <v>0</v>
      </c>
      <c r="CC3736">
        <v>3.47541528938434E-4</v>
      </c>
      <c r="CD3736">
        <v>3620</v>
      </c>
      <c r="CE3736">
        <v>0.97332813733426005</v>
      </c>
      <c r="CF3736">
        <v>3.0322511841737867E-4</v>
      </c>
      <c r="CG3736">
        <v>391.07597217834802</v>
      </c>
      <c r="CH3736">
        <v>341.20831066199833</v>
      </c>
      <c r="CI3736">
        <v>0</v>
      </c>
    </row>
    <row r="3737" spans="77:87" x14ac:dyDescent="0.25">
      <c r="BY3737" t="s">
        <v>6382</v>
      </c>
      <c r="BZ3737" t="s">
        <v>2385</v>
      </c>
      <c r="CA3737" t="s">
        <v>2386</v>
      </c>
      <c r="CB3737">
        <v>0</v>
      </c>
      <c r="CC3737">
        <v>3.0855378157222202E-4</v>
      </c>
      <c r="CD3737">
        <v>3621</v>
      </c>
      <c r="CE3737">
        <v>0</v>
      </c>
      <c r="CF3737">
        <v>2.6920885466882183E-4</v>
      </c>
      <c r="CG3737">
        <v>0</v>
      </c>
      <c r="CH3737">
        <v>0</v>
      </c>
      <c r="CI3737">
        <v>0</v>
      </c>
    </row>
    <row r="3738" spans="77:87" x14ac:dyDescent="0.25">
      <c r="BY3738" t="s">
        <v>8056</v>
      </c>
      <c r="BZ3738" t="s">
        <v>536</v>
      </c>
      <c r="CA3738" t="s">
        <v>537</v>
      </c>
      <c r="CB3738">
        <v>0</v>
      </c>
      <c r="CC3738">
        <v>7.0582284098169796E-4</v>
      </c>
      <c r="CD3738">
        <v>3622</v>
      </c>
      <c r="CE3738">
        <v>7.8570313918703798</v>
      </c>
      <c r="CF3738">
        <v>6.1582054723675807E-4</v>
      </c>
      <c r="CG3738">
        <v>91.491291502137202</v>
      </c>
      <c r="CH3738">
        <v>79.824870957533719</v>
      </c>
      <c r="CI3738">
        <v>0</v>
      </c>
    </row>
    <row r="3739" spans="77:87" x14ac:dyDescent="0.25">
      <c r="BY3739" t="s">
        <v>8862</v>
      </c>
      <c r="BZ3739" t="s">
        <v>8862</v>
      </c>
      <c r="CA3739" t="s">
        <v>8863</v>
      </c>
      <c r="CB3739">
        <v>0</v>
      </c>
      <c r="CC3739">
        <v>1.6654960546595401E-2</v>
      </c>
      <c r="CD3739">
        <v>3623</v>
      </c>
      <c r="CE3739">
        <v>0.91482444756582004</v>
      </c>
      <c r="CF3739">
        <v>1.4531219907456842E-2</v>
      </c>
      <c r="CG3739">
        <v>45.779007330714499</v>
      </c>
      <c r="CH3739">
        <v>39.941542989945788</v>
      </c>
      <c r="CI3739">
        <v>0</v>
      </c>
    </row>
    <row r="3740" spans="77:87" x14ac:dyDescent="0.25">
      <c r="BY3740" t="s">
        <v>9002</v>
      </c>
      <c r="BZ3740" t="s">
        <v>9003</v>
      </c>
      <c r="CA3740" t="s">
        <v>9004</v>
      </c>
      <c r="CB3740">
        <v>0</v>
      </c>
      <c r="CC3740">
        <v>1.4008888119788299E-4</v>
      </c>
      <c r="CD3740">
        <v>3624</v>
      </c>
      <c r="CE3740">
        <v>0</v>
      </c>
      <c r="CF3740">
        <v>1.2222558760081621E-4</v>
      </c>
      <c r="CG3740">
        <v>0</v>
      </c>
      <c r="CH3740">
        <v>0</v>
      </c>
      <c r="CI3740">
        <v>0</v>
      </c>
    </row>
    <row r="3741" spans="77:87" x14ac:dyDescent="0.25">
      <c r="BY3741" t="s">
        <v>8303</v>
      </c>
      <c r="BZ3741" t="s">
        <v>8304</v>
      </c>
      <c r="CA3741" t="s">
        <v>8305</v>
      </c>
      <c r="CB3741">
        <v>0</v>
      </c>
      <c r="CC3741">
        <v>5.8076657148299405E-7</v>
      </c>
      <c r="CD3741">
        <v>3625</v>
      </c>
      <c r="CE3741">
        <v>0</v>
      </c>
      <c r="CF3741">
        <v>5.0671070288691181E-7</v>
      </c>
      <c r="CG3741">
        <v>0</v>
      </c>
      <c r="CH3741">
        <v>0</v>
      </c>
      <c r="CI3741">
        <v>0</v>
      </c>
    </row>
    <row r="3742" spans="77:87" x14ac:dyDescent="0.25">
      <c r="BY3742" t="s">
        <v>738</v>
      </c>
      <c r="BZ3742" t="s">
        <v>738</v>
      </c>
      <c r="CA3742" t="s">
        <v>739</v>
      </c>
      <c r="CB3742">
        <v>0</v>
      </c>
      <c r="CC3742">
        <v>6.5343946579266201E-3</v>
      </c>
      <c r="CD3742">
        <v>3626</v>
      </c>
      <c r="CE3742">
        <v>6.4710415621888</v>
      </c>
      <c r="CF3742">
        <v>5.7011678575157676E-3</v>
      </c>
      <c r="CG3742">
        <v>1398.1164042037999</v>
      </c>
      <c r="CH3742">
        <v>1219.8369890381571</v>
      </c>
      <c r="CI3742">
        <v>0</v>
      </c>
    </row>
    <row r="3743" spans="77:87" x14ac:dyDescent="0.25">
      <c r="BY3743" t="s">
        <v>7930</v>
      </c>
      <c r="BZ3743" t="s">
        <v>7931</v>
      </c>
      <c r="CA3743" t="s">
        <v>7932</v>
      </c>
      <c r="CB3743">
        <v>0</v>
      </c>
      <c r="CC3743">
        <v>4.2020051504582198E-2</v>
      </c>
      <c r="CD3743">
        <v>3627</v>
      </c>
      <c r="CE3743">
        <v>-23.379771519916499</v>
      </c>
      <c r="CF3743">
        <v>3.666190665702692E-2</v>
      </c>
      <c r="CG3743">
        <v>54.1634261888914</v>
      </c>
      <c r="CH3743">
        <v>47.256831061841126</v>
      </c>
      <c r="CI3743">
        <v>0</v>
      </c>
    </row>
    <row r="3744" spans="77:87" x14ac:dyDescent="0.25">
      <c r="BY3744" t="s">
        <v>7057</v>
      </c>
      <c r="BZ3744" t="s">
        <v>7058</v>
      </c>
      <c r="CA3744" t="s">
        <v>649</v>
      </c>
      <c r="CB3744">
        <v>0</v>
      </c>
      <c r="CC3744">
        <v>5.3570430878710704</v>
      </c>
      <c r="CD3744">
        <v>3628</v>
      </c>
      <c r="CE3744">
        <v>-0.96458467670232795</v>
      </c>
      <c r="CF3744">
        <v>4.6739450955642807</v>
      </c>
      <c r="CG3744">
        <v>0</v>
      </c>
      <c r="CH3744">
        <v>0</v>
      </c>
      <c r="CI3744">
        <v>0</v>
      </c>
    </row>
    <row r="3745" spans="77:87" x14ac:dyDescent="0.25">
      <c r="BY3745" t="s">
        <v>8002</v>
      </c>
      <c r="BZ3745" t="s">
        <v>8003</v>
      </c>
      <c r="CA3745" t="s">
        <v>8004</v>
      </c>
      <c r="CB3745">
        <v>0</v>
      </c>
      <c r="CC3745">
        <v>9.6939944228678805E-4</v>
      </c>
      <c r="CD3745">
        <v>3629</v>
      </c>
      <c r="CE3745">
        <v>0</v>
      </c>
      <c r="CF3745">
        <v>8.4578744180303098E-4</v>
      </c>
      <c r="CG3745">
        <v>0</v>
      </c>
      <c r="CH3745">
        <v>0</v>
      </c>
      <c r="CI3745">
        <v>0</v>
      </c>
    </row>
    <row r="3746" spans="77:87" x14ac:dyDescent="0.25">
      <c r="BY3746" t="s">
        <v>7899</v>
      </c>
      <c r="BZ3746" t="s">
        <v>704</v>
      </c>
      <c r="CA3746" t="s">
        <v>705</v>
      </c>
      <c r="CB3746">
        <v>0</v>
      </c>
      <c r="CC3746">
        <v>1.6718791815840899E-2</v>
      </c>
      <c r="CD3746">
        <v>3630</v>
      </c>
      <c r="CE3746">
        <v>1326.5220286839101</v>
      </c>
      <c r="CF3746">
        <v>1.4586911796235769E-2</v>
      </c>
      <c r="CG3746">
        <v>246.59924459199399</v>
      </c>
      <c r="CH3746">
        <v>215.15438851709058</v>
      </c>
      <c r="CI3746">
        <v>0</v>
      </c>
    </row>
    <row r="3747" spans="77:87" x14ac:dyDescent="0.25">
      <c r="BY3747" t="s">
        <v>8243</v>
      </c>
      <c r="BZ3747" t="s">
        <v>852</v>
      </c>
      <c r="CA3747" t="s">
        <v>11030</v>
      </c>
      <c r="CB3747">
        <v>0</v>
      </c>
      <c r="CC3747">
        <v>1.9652357601233801E-2</v>
      </c>
      <c r="CD3747">
        <v>3631</v>
      </c>
      <c r="CE3747">
        <v>-16.800913399861599</v>
      </c>
      <c r="CF3747">
        <v>1.7146406874070083E-2</v>
      </c>
      <c r="CG3747">
        <v>456.34388598727401</v>
      </c>
      <c r="CH3747">
        <v>398.15365170949292</v>
      </c>
      <c r="CI3747">
        <v>0</v>
      </c>
    </row>
    <row r="3748" spans="77:87" x14ac:dyDescent="0.25">
      <c r="BY3748" t="s">
        <v>430</v>
      </c>
      <c r="BZ3748" t="s">
        <v>430</v>
      </c>
      <c r="CA3748" t="s">
        <v>431</v>
      </c>
      <c r="CB3748">
        <v>0</v>
      </c>
      <c r="CC3748">
        <v>1.4804694297676201E-4</v>
      </c>
      <c r="CD3748">
        <v>3632</v>
      </c>
      <c r="CE3748">
        <v>-14.102218103954</v>
      </c>
      <c r="CF3748">
        <v>1.2916888509002325E-4</v>
      </c>
      <c r="CG3748">
        <v>0.28746133494771198</v>
      </c>
      <c r="CH3748">
        <v>0.25080599028318956</v>
      </c>
      <c r="CI3748">
        <v>0</v>
      </c>
    </row>
    <row r="3749" spans="77:87" x14ac:dyDescent="0.25">
      <c r="BY3749" t="s">
        <v>4136</v>
      </c>
      <c r="BZ3749" t="s">
        <v>2308</v>
      </c>
      <c r="CA3749" t="s">
        <v>2309</v>
      </c>
      <c r="CB3749">
        <v>0</v>
      </c>
      <c r="CC3749">
        <v>6.7761970239059999E-2</v>
      </c>
      <c r="CD3749">
        <v>3633</v>
      </c>
      <c r="CE3749">
        <v>2.9773629932424601</v>
      </c>
      <c r="CF3749">
        <v>5.9121370365996531E-2</v>
      </c>
      <c r="CG3749">
        <v>9190.7612071170206</v>
      </c>
      <c r="CH3749">
        <v>8018.8104825527043</v>
      </c>
      <c r="CI3749">
        <v>0</v>
      </c>
    </row>
    <row r="3750" spans="77:87" x14ac:dyDescent="0.25">
      <c r="BY3750" t="s">
        <v>7396</v>
      </c>
      <c r="BZ3750" t="s">
        <v>2064</v>
      </c>
      <c r="CA3750" t="s">
        <v>7397</v>
      </c>
      <c r="CB3750">
        <v>0</v>
      </c>
      <c r="CC3750">
        <v>0.28134151956787901</v>
      </c>
      <c r="CD3750">
        <v>3634</v>
      </c>
      <c r="CE3750">
        <v>-0.37568254653182998</v>
      </c>
      <c r="CF3750">
        <v>0.2454665370417006</v>
      </c>
      <c r="CG3750">
        <v>1261.13619422639</v>
      </c>
      <c r="CH3750">
        <v>1100.3236735558066</v>
      </c>
      <c r="CI3750">
        <v>0</v>
      </c>
    </row>
    <row r="3751" spans="77:87" x14ac:dyDescent="0.25">
      <c r="BY3751" t="s">
        <v>424</v>
      </c>
      <c r="BZ3751" t="s">
        <v>424</v>
      </c>
      <c r="CA3751" t="s">
        <v>425</v>
      </c>
      <c r="CB3751">
        <v>0</v>
      </c>
      <c r="CC3751">
        <v>1.0497299099270999E-2</v>
      </c>
      <c r="CD3751">
        <v>3635</v>
      </c>
      <c r="CE3751">
        <v>-0.67846155660346097</v>
      </c>
      <c r="CF3751">
        <v>9.1587465019265617E-3</v>
      </c>
      <c r="CG3751">
        <v>953.56113533830705</v>
      </c>
      <c r="CH3751">
        <v>831.96874072677861</v>
      </c>
      <c r="CI3751">
        <v>0</v>
      </c>
    </row>
    <row r="3752" spans="77:87" x14ac:dyDescent="0.25">
      <c r="BY3752" t="s">
        <v>6165</v>
      </c>
      <c r="BZ3752" t="s">
        <v>6166</v>
      </c>
      <c r="CA3752" t="s">
        <v>6167</v>
      </c>
      <c r="CB3752">
        <v>0</v>
      </c>
      <c r="CC3752">
        <v>1.11340495161681E-3</v>
      </c>
      <c r="CD3752">
        <v>3636</v>
      </c>
      <c r="CE3752">
        <v>0.983412898401268</v>
      </c>
      <c r="CF3752">
        <v>9.714302326163446E-4</v>
      </c>
      <c r="CG3752">
        <v>0</v>
      </c>
      <c r="CH3752">
        <v>0</v>
      </c>
      <c r="CI3752">
        <v>0</v>
      </c>
    </row>
    <row r="3753" spans="77:87" x14ac:dyDescent="0.25">
      <c r="BY3753" t="s">
        <v>8648</v>
      </c>
      <c r="BZ3753" t="s">
        <v>1190</v>
      </c>
      <c r="CA3753" t="s">
        <v>1191</v>
      </c>
      <c r="CB3753">
        <v>0</v>
      </c>
      <c r="CC3753">
        <v>5.5614829665011998E-3</v>
      </c>
      <c r="CD3753">
        <v>3637</v>
      </c>
      <c r="CE3753">
        <v>0.38863752819203801</v>
      </c>
      <c r="CF3753">
        <v>4.8523160275107686E-3</v>
      </c>
      <c r="CG3753">
        <v>0.55058681368361895</v>
      </c>
      <c r="CH3753">
        <v>0.48037928672356622</v>
      </c>
      <c r="CI3753">
        <v>0</v>
      </c>
    </row>
    <row r="3754" spans="77:87" x14ac:dyDescent="0.25">
      <c r="BY3754" t="s">
        <v>7184</v>
      </c>
      <c r="BZ3754" t="s">
        <v>1371</v>
      </c>
      <c r="CA3754" t="s">
        <v>1372</v>
      </c>
      <c r="CB3754">
        <v>0</v>
      </c>
      <c r="CC3754">
        <v>5.1104274283384999E-3</v>
      </c>
      <c r="CD3754">
        <v>3638</v>
      </c>
      <c r="CE3754">
        <v>-2.1367517263520002</v>
      </c>
      <c r="CF3754">
        <v>4.4587763852413469E-3</v>
      </c>
      <c r="CG3754">
        <v>21911.600653881</v>
      </c>
      <c r="CH3754">
        <v>19117.564808102026</v>
      </c>
      <c r="CI3754">
        <v>0</v>
      </c>
    </row>
    <row r="3755" spans="77:87" x14ac:dyDescent="0.25">
      <c r="BY3755" t="s">
        <v>8570</v>
      </c>
      <c r="BZ3755" t="s">
        <v>8571</v>
      </c>
      <c r="CA3755" t="s">
        <v>8572</v>
      </c>
      <c r="CB3755">
        <v>0</v>
      </c>
      <c r="CC3755">
        <v>2.2992147744998599</v>
      </c>
      <c r="CD3755">
        <v>3639</v>
      </c>
      <c r="CE3755">
        <v>82.331989295457802</v>
      </c>
      <c r="CF3755">
        <v>2.0060327017442856</v>
      </c>
      <c r="CG3755">
        <v>0.98966186768171005</v>
      </c>
      <c r="CH3755">
        <v>0.86346612428614489</v>
      </c>
      <c r="CI3755">
        <v>0</v>
      </c>
    </row>
    <row r="3756" spans="77:87" x14ac:dyDescent="0.25">
      <c r="BY3756" t="s">
        <v>7432</v>
      </c>
      <c r="BZ3756" t="s">
        <v>7433</v>
      </c>
      <c r="CA3756" t="s">
        <v>7434</v>
      </c>
      <c r="CB3756">
        <v>0</v>
      </c>
      <c r="CC3756">
        <v>4.6549573487867399E-4</v>
      </c>
      <c r="CD3756">
        <v>3640</v>
      </c>
      <c r="CE3756">
        <v>0</v>
      </c>
      <c r="CF3756">
        <v>4.0613851174135497E-4</v>
      </c>
      <c r="CG3756">
        <v>0</v>
      </c>
      <c r="CH3756">
        <v>0</v>
      </c>
      <c r="CI3756">
        <v>0</v>
      </c>
    </row>
    <row r="3757" spans="77:87" x14ac:dyDescent="0.25">
      <c r="BY3757" t="s">
        <v>9174</v>
      </c>
      <c r="BZ3757" t="s">
        <v>1314</v>
      </c>
      <c r="CA3757" t="s">
        <v>1315</v>
      </c>
      <c r="CB3757">
        <v>0</v>
      </c>
      <c r="CC3757">
        <v>7.1402562712161906E-5</v>
      </c>
      <c r="CD3757">
        <v>3641</v>
      </c>
      <c r="CE3757">
        <v>0</v>
      </c>
      <c r="CF3757">
        <v>6.2297736330483325E-5</v>
      </c>
      <c r="CG3757">
        <v>0</v>
      </c>
      <c r="CH3757">
        <v>0</v>
      </c>
      <c r="CI3757">
        <v>0</v>
      </c>
    </row>
    <row r="3758" spans="77:87" x14ac:dyDescent="0.25">
      <c r="BY3758" t="s">
        <v>4680</v>
      </c>
      <c r="BZ3758" t="s">
        <v>4681</v>
      </c>
      <c r="CA3758" t="s">
        <v>4682</v>
      </c>
      <c r="CB3758">
        <v>0</v>
      </c>
      <c r="CC3758">
        <v>0.27055371832356501</v>
      </c>
      <c r="CD3758">
        <v>3642</v>
      </c>
      <c r="CE3758">
        <v>-0.102776802075291</v>
      </c>
      <c r="CF3758">
        <v>0.23605433148525407</v>
      </c>
      <c r="CG3758">
        <v>67097.351905153104</v>
      </c>
      <c r="CH3758">
        <v>58541.500174319437</v>
      </c>
      <c r="CI3758">
        <v>0</v>
      </c>
    </row>
    <row r="3759" spans="77:87" x14ac:dyDescent="0.25">
      <c r="BY3759" t="s">
        <v>7729</v>
      </c>
      <c r="BZ3759" t="s">
        <v>7730</v>
      </c>
      <c r="CA3759" t="s">
        <v>7731</v>
      </c>
      <c r="CB3759">
        <v>0</v>
      </c>
      <c r="CC3759">
        <v>1.3553519999999999E-2</v>
      </c>
      <c r="CD3759">
        <v>3643</v>
      </c>
      <c r="CE3759">
        <v>8.5857351589410094</v>
      </c>
      <c r="CF3759">
        <v>1.1825256450720006E-2</v>
      </c>
      <c r="CG3759">
        <v>0.20241730814891001</v>
      </c>
      <c r="CH3759">
        <v>0.17660626751760999</v>
      </c>
      <c r="CI3759">
        <v>0</v>
      </c>
    </row>
    <row r="3760" spans="77:87" x14ac:dyDescent="0.25">
      <c r="BY3760" t="s">
        <v>7199</v>
      </c>
      <c r="BZ3760" t="s">
        <v>912</v>
      </c>
      <c r="CA3760" t="s">
        <v>913</v>
      </c>
      <c r="CB3760">
        <v>0</v>
      </c>
      <c r="CC3760">
        <v>1.7281415617603901E-4</v>
      </c>
      <c r="CD3760">
        <v>3644</v>
      </c>
      <c r="CE3760">
        <v>0.26787718331122401</v>
      </c>
      <c r="CF3760">
        <v>1.5077793186540764E-4</v>
      </c>
      <c r="CG3760">
        <v>12.3590603077444</v>
      </c>
      <c r="CH3760">
        <v>10.783107091662686</v>
      </c>
      <c r="CI3760">
        <v>0</v>
      </c>
    </row>
    <row r="3761" spans="77:87" x14ac:dyDescent="0.25">
      <c r="BY3761" t="s">
        <v>7055</v>
      </c>
      <c r="BZ3761" t="s">
        <v>907</v>
      </c>
      <c r="CA3761" t="s">
        <v>908</v>
      </c>
      <c r="CB3761">
        <v>0</v>
      </c>
      <c r="CC3761">
        <v>1.7646590456202099E-4</v>
      </c>
      <c r="CD3761">
        <v>3645</v>
      </c>
      <c r="CE3761">
        <v>0</v>
      </c>
      <c r="CF3761">
        <v>1.5396403120769952E-4</v>
      </c>
      <c r="CG3761">
        <v>0</v>
      </c>
      <c r="CH3761">
        <v>0</v>
      </c>
      <c r="CI3761">
        <v>0</v>
      </c>
    </row>
    <row r="3762" spans="77:87" x14ac:dyDescent="0.25">
      <c r="BY3762" t="s">
        <v>8858</v>
      </c>
      <c r="BZ3762" t="s">
        <v>603</v>
      </c>
      <c r="CA3762" t="s">
        <v>604</v>
      </c>
      <c r="CB3762">
        <v>0</v>
      </c>
      <c r="CC3762">
        <v>4.1515150901173098E-4</v>
      </c>
      <c r="CD3762">
        <v>3646</v>
      </c>
      <c r="CE3762">
        <v>0</v>
      </c>
      <c r="CF3762">
        <v>3.6221387949160927E-4</v>
      </c>
      <c r="CG3762">
        <v>0</v>
      </c>
      <c r="CH3762">
        <v>0</v>
      </c>
      <c r="CI3762">
        <v>0</v>
      </c>
    </row>
    <row r="3763" spans="77:87" x14ac:dyDescent="0.25">
      <c r="BY3763" t="s">
        <v>1312</v>
      </c>
      <c r="BZ3763" t="s">
        <v>1312</v>
      </c>
      <c r="CA3763" t="s">
        <v>1313</v>
      </c>
      <c r="CB3763">
        <v>0</v>
      </c>
      <c r="CC3763">
        <v>6.8353515870286593E-5</v>
      </c>
      <c r="CD3763">
        <v>3647</v>
      </c>
      <c r="CE3763">
        <v>-0.386124825669658</v>
      </c>
      <c r="CF3763">
        <v>5.9637485647602901E-5</v>
      </c>
      <c r="CG3763">
        <v>0</v>
      </c>
      <c r="CH3763">
        <v>0</v>
      </c>
      <c r="CI3763">
        <v>0</v>
      </c>
    </row>
    <row r="3764" spans="77:87" x14ac:dyDescent="0.25">
      <c r="BY3764" t="s">
        <v>5581</v>
      </c>
      <c r="BZ3764" t="s">
        <v>7236</v>
      </c>
      <c r="CA3764" t="s">
        <v>7237</v>
      </c>
      <c r="CB3764">
        <v>0</v>
      </c>
      <c r="CC3764">
        <v>0.205580603765535</v>
      </c>
      <c r="CD3764">
        <v>3648</v>
      </c>
      <c r="CE3764">
        <v>0</v>
      </c>
      <c r="CF3764">
        <v>0.17936619865697664</v>
      </c>
      <c r="CG3764">
        <v>0</v>
      </c>
      <c r="CH3764">
        <v>0</v>
      </c>
      <c r="CI3764">
        <v>0</v>
      </c>
    </row>
    <row r="3765" spans="77:87" x14ac:dyDescent="0.25">
      <c r="BY3765" t="s">
        <v>7497</v>
      </c>
      <c r="BZ3765" t="s">
        <v>744</v>
      </c>
      <c r="CA3765" t="s">
        <v>745</v>
      </c>
      <c r="CB3765">
        <v>0</v>
      </c>
      <c r="CC3765">
        <v>8.7691078170141698E-4</v>
      </c>
      <c r="CD3765">
        <v>3649</v>
      </c>
      <c r="CE3765">
        <v>-9.1041086790078403</v>
      </c>
      <c r="CF3765">
        <v>7.6509238028354292E-4</v>
      </c>
      <c r="CG3765">
        <v>0.90201628407866596</v>
      </c>
      <c r="CH3765">
        <v>0.78699657963065939</v>
      </c>
      <c r="CI3765">
        <v>0</v>
      </c>
    </row>
    <row r="3766" spans="77:87" x14ac:dyDescent="0.25">
      <c r="BY3766" t="s">
        <v>7583</v>
      </c>
      <c r="BZ3766" t="s">
        <v>783</v>
      </c>
      <c r="CA3766" t="s">
        <v>784</v>
      </c>
      <c r="CB3766">
        <v>0</v>
      </c>
      <c r="CC3766">
        <v>2.5268408378227498E-3</v>
      </c>
      <c r="CD3766">
        <v>3650</v>
      </c>
      <c r="CE3766">
        <v>5.0527528152712504</v>
      </c>
      <c r="CF3766">
        <v>2.2046332552286209E-3</v>
      </c>
      <c r="CG3766">
        <v>2.9526968604227402</v>
      </c>
      <c r="CH3766">
        <v>2.576186672962796</v>
      </c>
      <c r="CI3766">
        <v>0</v>
      </c>
    </row>
    <row r="3767" spans="77:87" x14ac:dyDescent="0.25">
      <c r="BY3767" t="s">
        <v>7836</v>
      </c>
      <c r="BZ3767" t="s">
        <v>861</v>
      </c>
      <c r="CA3767" t="s">
        <v>862</v>
      </c>
      <c r="CB3767">
        <v>0</v>
      </c>
      <c r="CC3767">
        <v>5.2178442310259502E-4</v>
      </c>
      <c r="CD3767">
        <v>3651</v>
      </c>
      <c r="CE3767">
        <v>27.261735343870299</v>
      </c>
      <c r="CF3767">
        <v>4.5524960417509094E-4</v>
      </c>
      <c r="CG3767">
        <v>297.35527232152799</v>
      </c>
      <c r="CH3767">
        <v>259.4383121267208</v>
      </c>
      <c r="CI3767">
        <v>0</v>
      </c>
    </row>
    <row r="3768" spans="77:87" x14ac:dyDescent="0.25">
      <c r="BY3768" t="s">
        <v>6133</v>
      </c>
      <c r="BZ3768" t="s">
        <v>6134</v>
      </c>
      <c r="CA3768" t="s">
        <v>6135</v>
      </c>
      <c r="CB3768">
        <v>0</v>
      </c>
      <c r="CC3768">
        <v>1.27655225025923E-3</v>
      </c>
      <c r="CD3768">
        <v>3652</v>
      </c>
      <c r="CE3768">
        <v>0</v>
      </c>
      <c r="CF3768">
        <v>1.1137739666196751E-3</v>
      </c>
      <c r="CG3768">
        <v>0</v>
      </c>
      <c r="CH3768">
        <v>0</v>
      </c>
      <c r="CI3768">
        <v>0</v>
      </c>
    </row>
    <row r="3769" spans="77:87" x14ac:dyDescent="0.25">
      <c r="BY3769" t="s">
        <v>5613</v>
      </c>
      <c r="BZ3769" t="s">
        <v>901</v>
      </c>
      <c r="CA3769" t="s">
        <v>902</v>
      </c>
      <c r="CB3769">
        <v>0</v>
      </c>
      <c r="CC3769">
        <v>8.0568957890883803E-4</v>
      </c>
      <c r="CD3769">
        <v>3653</v>
      </c>
      <c r="CE3769">
        <v>-13.085555144091501</v>
      </c>
      <c r="CF3769">
        <v>7.0295287794385679E-4</v>
      </c>
      <c r="CG3769">
        <v>5.1462529177853797</v>
      </c>
      <c r="CH3769">
        <v>4.4900336232268971</v>
      </c>
      <c r="CI3769">
        <v>0</v>
      </c>
    </row>
    <row r="3770" spans="77:87" x14ac:dyDescent="0.25">
      <c r="BY3770" t="s">
        <v>5625</v>
      </c>
      <c r="BZ3770" t="s">
        <v>915</v>
      </c>
      <c r="CA3770" t="s">
        <v>916</v>
      </c>
      <c r="CB3770">
        <v>0</v>
      </c>
      <c r="CC3770">
        <v>1.8700000000000001E-6</v>
      </c>
      <c r="CD3770">
        <v>3654</v>
      </c>
      <c r="CE3770">
        <v>2.7185182707169702</v>
      </c>
      <c r="CF3770">
        <v>1.6315488200000009E-6</v>
      </c>
      <c r="CG3770">
        <v>46.829267598083597</v>
      </c>
      <c r="CH3770">
        <v>40.857880369581586</v>
      </c>
      <c r="CI3770">
        <v>0</v>
      </c>
    </row>
    <row r="3771" spans="77:87" x14ac:dyDescent="0.25">
      <c r="BY3771" t="s">
        <v>1308</v>
      </c>
      <c r="BZ3771" t="s">
        <v>1308</v>
      </c>
      <c r="CA3771" t="s">
        <v>1309</v>
      </c>
      <c r="CB3771">
        <v>0</v>
      </c>
      <c r="CC3771">
        <v>3.35592151901894E-5</v>
      </c>
      <c r="CD3771">
        <v>3655</v>
      </c>
      <c r="CE3771">
        <v>-64.102237656136595</v>
      </c>
      <c r="CF3771">
        <v>2.9279945424427604E-5</v>
      </c>
      <c r="CG3771">
        <v>11.8220364820528</v>
      </c>
      <c r="CH3771">
        <v>10.314561322080325</v>
      </c>
      <c r="CI3771">
        <v>0</v>
      </c>
    </row>
    <row r="3772" spans="77:87" x14ac:dyDescent="0.25">
      <c r="BY3772" t="s">
        <v>7350</v>
      </c>
      <c r="BZ3772" t="s">
        <v>7350</v>
      </c>
      <c r="CA3772" t="s">
        <v>7351</v>
      </c>
      <c r="CB3772">
        <v>0</v>
      </c>
      <c r="CC3772">
        <v>47.198030912234401</v>
      </c>
      <c r="CD3772">
        <v>3656</v>
      </c>
      <c r="CE3772">
        <v>0</v>
      </c>
      <c r="CF3772">
        <v>41.179621198491766</v>
      </c>
      <c r="CG3772">
        <v>0</v>
      </c>
      <c r="CH3772">
        <v>0</v>
      </c>
      <c r="CI3772">
        <v>0</v>
      </c>
    </row>
    <row r="3773" spans="77:87" x14ac:dyDescent="0.25">
      <c r="BY3773" t="s">
        <v>7858</v>
      </c>
      <c r="BZ3773" t="s">
        <v>1710</v>
      </c>
      <c r="CA3773" t="s">
        <v>1711</v>
      </c>
      <c r="CB3773">
        <v>0</v>
      </c>
      <c r="CC3773">
        <v>4.0455674348429498E-3</v>
      </c>
      <c r="CD3773">
        <v>3657</v>
      </c>
      <c r="CE3773">
        <v>-1.63262244423487</v>
      </c>
      <c r="CF3773">
        <v>3.5297009489563876E-3</v>
      </c>
      <c r="CG3773">
        <v>182154.02062882899</v>
      </c>
      <c r="CH3773">
        <v>158926.83284236456</v>
      </c>
      <c r="CI3773">
        <v>0</v>
      </c>
    </row>
    <row r="3774" spans="77:87" x14ac:dyDescent="0.25">
      <c r="BY3774" t="s">
        <v>9257</v>
      </c>
      <c r="BZ3774" t="s">
        <v>9258</v>
      </c>
      <c r="CA3774" t="s">
        <v>9259</v>
      </c>
      <c r="CB3774">
        <v>0</v>
      </c>
      <c r="CC3774">
        <v>1.2616370059085699E-4</v>
      </c>
      <c r="CD3774">
        <v>3658</v>
      </c>
      <c r="CE3774">
        <v>0</v>
      </c>
      <c r="CF3774">
        <v>1.1007606247371451E-4</v>
      </c>
      <c r="CG3774">
        <v>36425.277772050998</v>
      </c>
      <c r="CH3774">
        <v>31780.544902225702</v>
      </c>
      <c r="CI3774">
        <v>0</v>
      </c>
    </row>
    <row r="3775" spans="77:87" x14ac:dyDescent="0.25">
      <c r="BY3775" t="s">
        <v>7392</v>
      </c>
      <c r="BZ3775" t="s">
        <v>2315</v>
      </c>
      <c r="CA3775" t="s">
        <v>2316</v>
      </c>
      <c r="CB3775">
        <v>0</v>
      </c>
      <c r="CC3775">
        <v>9.2754420357104399E-3</v>
      </c>
      <c r="CD3775">
        <v>3659</v>
      </c>
      <c r="CE3775">
        <v>1.7955694614017901</v>
      </c>
      <c r="CF3775">
        <v>8.0926933199688637E-3</v>
      </c>
      <c r="CG3775">
        <v>175733.28276304001</v>
      </c>
      <c r="CH3775">
        <v>153324.82894479382</v>
      </c>
      <c r="CI3775">
        <v>0</v>
      </c>
    </row>
    <row r="3776" spans="77:87" x14ac:dyDescent="0.25">
      <c r="BY3776" t="s">
        <v>6557</v>
      </c>
      <c r="BZ3776" t="s">
        <v>6558</v>
      </c>
      <c r="CA3776" t="s">
        <v>6559</v>
      </c>
      <c r="CB3776">
        <v>0</v>
      </c>
      <c r="CC3776">
        <v>1.04053140733802E-3</v>
      </c>
      <c r="CD3776">
        <v>3660</v>
      </c>
      <c r="CE3776">
        <v>0</v>
      </c>
      <c r="CF3776">
        <v>9.0784908546272019E-4</v>
      </c>
      <c r="CG3776">
        <v>0</v>
      </c>
      <c r="CH3776">
        <v>0</v>
      </c>
      <c r="CI3776">
        <v>0</v>
      </c>
    </row>
    <row r="3777" spans="77:87" x14ac:dyDescent="0.25">
      <c r="BY3777" t="s">
        <v>8291</v>
      </c>
      <c r="BZ3777" t="s">
        <v>8292</v>
      </c>
      <c r="CA3777" t="s">
        <v>8293</v>
      </c>
      <c r="CB3777">
        <v>0</v>
      </c>
      <c r="CC3777">
        <v>6.3336744503446002E-3</v>
      </c>
      <c r="CD3777">
        <v>3661</v>
      </c>
      <c r="CE3777">
        <v>0</v>
      </c>
      <c r="CF3777">
        <v>5.5260422864833614E-3</v>
      </c>
      <c r="CG3777">
        <v>0</v>
      </c>
      <c r="CH3777">
        <v>0</v>
      </c>
      <c r="CI3777">
        <v>0</v>
      </c>
    </row>
    <row r="3778" spans="77:87" x14ac:dyDescent="0.25">
      <c r="BY3778" t="s">
        <v>6895</v>
      </c>
      <c r="BZ3778" t="s">
        <v>6896</v>
      </c>
      <c r="CA3778" t="s">
        <v>6897</v>
      </c>
      <c r="CB3778">
        <v>0</v>
      </c>
      <c r="CC3778">
        <v>7.2640179318821303E-4</v>
      </c>
      <c r="CD3778">
        <v>3662</v>
      </c>
      <c r="CE3778">
        <v>0.85476572806890405</v>
      </c>
      <c r="CF3778">
        <v>6.3377539493161155E-4</v>
      </c>
      <c r="CG3778">
        <v>1.5427390464785201E-2</v>
      </c>
      <c r="CH3778">
        <v>1.3460182197058588E-2</v>
      </c>
      <c r="CI3778">
        <v>0</v>
      </c>
    </row>
    <row r="3779" spans="77:87" x14ac:dyDescent="0.25">
      <c r="BY3779" t="s">
        <v>9494</v>
      </c>
      <c r="BZ3779" t="s">
        <v>9495</v>
      </c>
      <c r="CA3779" t="s">
        <v>9496</v>
      </c>
      <c r="CB3779">
        <v>0</v>
      </c>
      <c r="CC3779">
        <v>7.50925810693136E-3</v>
      </c>
      <c r="CD3779">
        <v>3663</v>
      </c>
      <c r="CE3779">
        <v>1.3282267657214699</v>
      </c>
      <c r="CF3779">
        <v>6.5517225686841174E-3</v>
      </c>
      <c r="CG3779">
        <v>48.814608157336899</v>
      </c>
      <c r="CH3779">
        <v>42.590062212762263</v>
      </c>
      <c r="CI3779">
        <v>0</v>
      </c>
    </row>
    <row r="3780" spans="77:87" x14ac:dyDescent="0.25">
      <c r="BY3780" t="s">
        <v>7599</v>
      </c>
      <c r="BZ3780" t="s">
        <v>3532</v>
      </c>
      <c r="CA3780" t="s">
        <v>7600</v>
      </c>
      <c r="CB3780">
        <v>0</v>
      </c>
      <c r="CC3780">
        <v>5.0086604896504199E-3</v>
      </c>
      <c r="CD3780">
        <v>3664</v>
      </c>
      <c r="CE3780">
        <v>15.9845815618801</v>
      </c>
      <c r="CF3780">
        <v>4.3699861559731382E-3</v>
      </c>
      <c r="CG3780">
        <v>2474.39468624656</v>
      </c>
      <c r="CH3780">
        <v>2158.8747222245174</v>
      </c>
      <c r="CI3780">
        <v>0</v>
      </c>
    </row>
    <row r="3781" spans="77:87" x14ac:dyDescent="0.25">
      <c r="BY3781" t="s">
        <v>1640</v>
      </c>
      <c r="BZ3781" t="s">
        <v>6860</v>
      </c>
      <c r="CA3781" t="s">
        <v>6861</v>
      </c>
      <c r="CB3781">
        <v>0</v>
      </c>
      <c r="CC3781">
        <v>8.3490466981519601E-2</v>
      </c>
      <c r="CD3781">
        <v>3665</v>
      </c>
      <c r="CE3781">
        <v>0</v>
      </c>
      <c r="CF3781">
        <v>7.2844263574838142E-2</v>
      </c>
      <c r="CG3781">
        <v>0</v>
      </c>
      <c r="CH3781">
        <v>0</v>
      </c>
      <c r="CI3781">
        <v>0</v>
      </c>
    </row>
    <row r="3782" spans="77:87" x14ac:dyDescent="0.25">
      <c r="BY3782" t="s">
        <v>9404</v>
      </c>
      <c r="BZ3782" t="s">
        <v>9405</v>
      </c>
      <c r="CA3782" t="s">
        <v>9406</v>
      </c>
      <c r="CB3782">
        <v>0</v>
      </c>
      <c r="CC3782">
        <v>1.5077097846550499E-2</v>
      </c>
      <c r="CD3782">
        <v>3666</v>
      </c>
      <c r="CE3782">
        <v>0</v>
      </c>
      <c r="CF3782">
        <v>1.3154556791745466E-2</v>
      </c>
      <c r="CG3782">
        <v>0</v>
      </c>
      <c r="CH3782">
        <v>0</v>
      </c>
      <c r="CI3782">
        <v>0</v>
      </c>
    </row>
    <row r="3783" spans="77:87" x14ac:dyDescent="0.25">
      <c r="BY3783" t="s">
        <v>1942</v>
      </c>
      <c r="BZ3783" t="s">
        <v>1942</v>
      </c>
      <c r="CA3783" t="s">
        <v>1943</v>
      </c>
      <c r="CB3783">
        <v>0</v>
      </c>
      <c r="CC3783">
        <v>1.8172180352311198E-5</v>
      </c>
      <c r="CD3783">
        <v>3667</v>
      </c>
      <c r="CE3783">
        <v>6.5690253305888104</v>
      </c>
      <c r="CF3783">
        <v>1.5854972946866595E-5</v>
      </c>
      <c r="CG3783">
        <v>372.58961090100098</v>
      </c>
      <c r="CH3783">
        <v>325.07921925657092</v>
      </c>
      <c r="CI3783">
        <v>0</v>
      </c>
    </row>
    <row r="3784" spans="77:87" x14ac:dyDescent="0.25">
      <c r="BY3784" t="s">
        <v>5223</v>
      </c>
      <c r="BZ3784" t="s">
        <v>1142</v>
      </c>
      <c r="CA3784" t="s">
        <v>1143</v>
      </c>
      <c r="CB3784">
        <v>0</v>
      </c>
      <c r="CC3784">
        <v>0.44169586311447601</v>
      </c>
      <c r="CD3784">
        <v>3668</v>
      </c>
      <c r="CE3784">
        <v>2.8146778099141199</v>
      </c>
      <c r="CF3784">
        <v>0.38537345682529689</v>
      </c>
      <c r="CG3784">
        <v>5567.2188553998703</v>
      </c>
      <c r="CH3784">
        <v>4857.3205102724132</v>
      </c>
      <c r="CI3784">
        <v>0</v>
      </c>
    </row>
    <row r="3785" spans="77:87" x14ac:dyDescent="0.25">
      <c r="BY3785" t="s">
        <v>7987</v>
      </c>
      <c r="BZ3785" t="s">
        <v>7987</v>
      </c>
      <c r="CA3785" t="s">
        <v>7988</v>
      </c>
      <c r="CB3785">
        <v>0</v>
      </c>
      <c r="CC3785">
        <v>2.1203153809785801E-3</v>
      </c>
      <c r="CD3785">
        <v>3669</v>
      </c>
      <c r="CE3785">
        <v>0.98776808089316404</v>
      </c>
      <c r="CF3785">
        <v>1.8499454854884784E-3</v>
      </c>
      <c r="CG3785">
        <v>16.869146742702601</v>
      </c>
      <c r="CH3785">
        <v>14.718094364953629</v>
      </c>
      <c r="CI3785">
        <v>0</v>
      </c>
    </row>
    <row r="3786" spans="77:87" x14ac:dyDescent="0.25">
      <c r="BY3786" t="s">
        <v>8326</v>
      </c>
      <c r="BZ3786" t="s">
        <v>8327</v>
      </c>
      <c r="CA3786" t="s">
        <v>8328</v>
      </c>
      <c r="CB3786">
        <v>0</v>
      </c>
      <c r="CC3786">
        <v>2.13252203735471E-3</v>
      </c>
      <c r="CD3786">
        <v>3670</v>
      </c>
      <c r="CE3786">
        <v>0.16528863972239399</v>
      </c>
      <c r="CF3786">
        <v>1.8605956222834624E-3</v>
      </c>
      <c r="CG3786">
        <v>0</v>
      </c>
      <c r="CH3786">
        <v>0</v>
      </c>
      <c r="CI3786">
        <v>0</v>
      </c>
    </row>
    <row r="3787" spans="77:87" x14ac:dyDescent="0.25">
      <c r="BY3787" t="s">
        <v>5948</v>
      </c>
      <c r="BZ3787" t="s">
        <v>5948</v>
      </c>
      <c r="CA3787" t="s">
        <v>5949</v>
      </c>
      <c r="CB3787">
        <v>0</v>
      </c>
      <c r="CC3787">
        <v>2.4331487978442799E-4</v>
      </c>
      <c r="CD3787">
        <v>3671</v>
      </c>
      <c r="CE3787">
        <v>-11.727473696193799</v>
      </c>
      <c r="CF3787">
        <v>2.1228882620359654E-4</v>
      </c>
      <c r="CG3787">
        <v>10.1211486363619</v>
      </c>
      <c r="CH3787">
        <v>8.8305604891448528</v>
      </c>
      <c r="CI3787">
        <v>0</v>
      </c>
    </row>
    <row r="3788" spans="77:87" x14ac:dyDescent="0.25">
      <c r="BY3788" t="s">
        <v>7379</v>
      </c>
      <c r="BZ3788" t="s">
        <v>7380</v>
      </c>
      <c r="CA3788" t="s">
        <v>7381</v>
      </c>
      <c r="CB3788">
        <v>0</v>
      </c>
      <c r="CC3788">
        <v>1.37333092960416E-3</v>
      </c>
      <c r="CD3788">
        <v>3672</v>
      </c>
      <c r="CE3788">
        <v>-3.1553107293772198E-2</v>
      </c>
      <c r="CF3788">
        <v>1.1982120094466157E-3</v>
      </c>
      <c r="CG3788">
        <v>0</v>
      </c>
      <c r="CH3788">
        <v>0</v>
      </c>
      <c r="CI3788">
        <v>0</v>
      </c>
    </row>
    <row r="3789" spans="77:87" x14ac:dyDescent="0.25">
      <c r="BY3789" t="s">
        <v>5335</v>
      </c>
      <c r="BZ3789" t="s">
        <v>655</v>
      </c>
      <c r="CA3789" t="s">
        <v>656</v>
      </c>
      <c r="CB3789">
        <v>0</v>
      </c>
      <c r="CC3789">
        <v>2.0377449194539099E-2</v>
      </c>
      <c r="CD3789">
        <v>3673</v>
      </c>
      <c r="CE3789">
        <v>0</v>
      </c>
      <c r="CF3789">
        <v>1.7779039137946651E-2</v>
      </c>
      <c r="CG3789">
        <v>0</v>
      </c>
      <c r="CH3789">
        <v>0</v>
      </c>
      <c r="CI3789">
        <v>0</v>
      </c>
    </row>
    <row r="3790" spans="77:87" x14ac:dyDescent="0.25">
      <c r="BY3790" t="s">
        <v>1800</v>
      </c>
      <c r="BZ3790" t="s">
        <v>1800</v>
      </c>
      <c r="CA3790" t="s">
        <v>1799</v>
      </c>
      <c r="CB3790">
        <v>0</v>
      </c>
      <c r="CC3790">
        <v>107.22725836118001</v>
      </c>
      <c r="CD3790">
        <v>3674</v>
      </c>
      <c r="CE3790">
        <v>-5.2996074074317397E-2</v>
      </c>
      <c r="CF3790">
        <v>93.554281738512543</v>
      </c>
      <c r="CG3790">
        <v>85252.5496875315</v>
      </c>
      <c r="CH3790">
        <v>74381.656066675641</v>
      </c>
      <c r="CI3790">
        <v>0</v>
      </c>
    </row>
    <row r="3791" spans="77:87" x14ac:dyDescent="0.25">
      <c r="BY3791" t="s">
        <v>6137</v>
      </c>
      <c r="BZ3791" t="s">
        <v>6138</v>
      </c>
      <c r="CA3791" t="s">
        <v>2732</v>
      </c>
      <c r="CB3791">
        <v>0</v>
      </c>
      <c r="CC3791">
        <v>3.9816238994844301E-2</v>
      </c>
      <c r="CD3791">
        <v>3675</v>
      </c>
      <c r="CE3791">
        <v>-6.2108039050340604</v>
      </c>
      <c r="CF3791">
        <v>3.4739111095655743E-2</v>
      </c>
      <c r="CG3791">
        <v>0</v>
      </c>
      <c r="CH3791">
        <v>0</v>
      </c>
      <c r="CI3791">
        <v>0</v>
      </c>
    </row>
    <row r="3792" spans="77:87" x14ac:dyDescent="0.25">
      <c r="BY3792" t="s">
        <v>8249</v>
      </c>
      <c r="BZ3792" t="s">
        <v>8250</v>
      </c>
      <c r="CA3792" t="s">
        <v>8251</v>
      </c>
      <c r="CB3792">
        <v>0</v>
      </c>
      <c r="CC3792">
        <v>6.31317387302398E-4</v>
      </c>
      <c r="CD3792">
        <v>3676</v>
      </c>
      <c r="CE3792">
        <v>163.28202272498299</v>
      </c>
      <c r="CF3792">
        <v>5.5081558197792025E-4</v>
      </c>
      <c r="CG3792">
        <v>0.608975411528488</v>
      </c>
      <c r="CH3792">
        <v>0.5313225209028446</v>
      </c>
      <c r="CI3792">
        <v>0</v>
      </c>
    </row>
    <row r="3793" spans="77:87" x14ac:dyDescent="0.25">
      <c r="BY3793" t="s">
        <v>882</v>
      </c>
      <c r="BZ3793" t="s">
        <v>882</v>
      </c>
      <c r="CA3793" t="s">
        <v>883</v>
      </c>
      <c r="CB3793">
        <v>0</v>
      </c>
      <c r="CC3793">
        <v>4.6716025210758001E-3</v>
      </c>
      <c r="CD3793">
        <v>3677</v>
      </c>
      <c r="CE3793">
        <v>63.355840293681503</v>
      </c>
      <c r="CF3793">
        <v>4.0759077972033425E-3</v>
      </c>
      <c r="CG3793">
        <v>1170.65486098205</v>
      </c>
      <c r="CH3793">
        <v>1021.3799770387853</v>
      </c>
      <c r="CI3793">
        <v>0</v>
      </c>
    </row>
    <row r="3794" spans="77:87" x14ac:dyDescent="0.25">
      <c r="BY3794" t="s">
        <v>6268</v>
      </c>
      <c r="BZ3794" t="s">
        <v>7516</v>
      </c>
      <c r="CA3794" t="s">
        <v>7517</v>
      </c>
      <c r="CB3794">
        <v>0</v>
      </c>
      <c r="CC3794">
        <v>4.3389962321368901E-2</v>
      </c>
      <c r="CD3794">
        <v>3678</v>
      </c>
      <c r="CE3794">
        <v>0</v>
      </c>
      <c r="CF3794">
        <v>3.7857134665921888E-2</v>
      </c>
      <c r="CG3794">
        <v>0</v>
      </c>
      <c r="CH3794">
        <v>0</v>
      </c>
      <c r="CI3794">
        <v>0</v>
      </c>
    </row>
    <row r="3795" spans="77:87" x14ac:dyDescent="0.25">
      <c r="BY3795" t="s">
        <v>7054</v>
      </c>
      <c r="BZ3795" t="s">
        <v>2931</v>
      </c>
      <c r="CA3795" t="s">
        <v>2932</v>
      </c>
      <c r="CB3795">
        <v>0</v>
      </c>
      <c r="CC3795">
        <v>6.0576046262919197E-3</v>
      </c>
      <c r="CD3795">
        <v>3679</v>
      </c>
      <c r="CE3795">
        <v>27.9291466476068</v>
      </c>
      <c r="CF3795">
        <v>5.2851752299749345E-3</v>
      </c>
      <c r="CG3795">
        <v>28447.692186242599</v>
      </c>
      <c r="CH3795">
        <v>24820.213164806071</v>
      </c>
      <c r="CI3795">
        <v>0</v>
      </c>
    </row>
    <row r="3796" spans="77:87" x14ac:dyDescent="0.25">
      <c r="BY3796" t="s">
        <v>3893</v>
      </c>
      <c r="BZ3796" t="s">
        <v>2162</v>
      </c>
      <c r="CA3796" t="s">
        <v>2163</v>
      </c>
      <c r="CB3796">
        <v>0</v>
      </c>
      <c r="CC3796">
        <v>9.7866609203226901E-2</v>
      </c>
      <c r="CD3796">
        <v>3680</v>
      </c>
      <c r="CE3796">
        <v>0.95898962843779301</v>
      </c>
      <c r="CF3796">
        <v>8.5387246397286662E-2</v>
      </c>
      <c r="CG3796">
        <v>2740781.0817574402</v>
      </c>
      <c r="CH3796">
        <v>2391293.1228982233</v>
      </c>
      <c r="CI3796">
        <v>0</v>
      </c>
    </row>
    <row r="3797" spans="77:87" x14ac:dyDescent="0.25">
      <c r="BY3797" t="s">
        <v>7448</v>
      </c>
      <c r="BZ3797" t="s">
        <v>7449</v>
      </c>
      <c r="CA3797" t="s">
        <v>7450</v>
      </c>
      <c r="CB3797">
        <v>0</v>
      </c>
      <c r="CC3797">
        <v>4.5522449239446299E-4</v>
      </c>
      <c r="CD3797">
        <v>3681</v>
      </c>
      <c r="CE3797">
        <v>0</v>
      </c>
      <c r="CF3797">
        <v>3.9717699647127562E-4</v>
      </c>
      <c r="CG3797">
        <v>0</v>
      </c>
      <c r="CH3797">
        <v>0</v>
      </c>
      <c r="CI3797">
        <v>0</v>
      </c>
    </row>
    <row r="3798" spans="77:87" x14ac:dyDescent="0.25">
      <c r="BY3798" t="s">
        <v>7020</v>
      </c>
      <c r="BZ3798" t="s">
        <v>7021</v>
      </c>
      <c r="CA3798" t="s">
        <v>7022</v>
      </c>
      <c r="CB3798">
        <v>0</v>
      </c>
      <c r="CC3798">
        <v>2.5354291098710602E-5</v>
      </c>
      <c r="CD3798">
        <v>3682</v>
      </c>
      <c r="CE3798">
        <v>0</v>
      </c>
      <c r="CF3798">
        <v>2.2121264023549629E-5</v>
      </c>
      <c r="CG3798">
        <v>0</v>
      </c>
      <c r="CH3798">
        <v>0</v>
      </c>
      <c r="CI3798">
        <v>0</v>
      </c>
    </row>
    <row r="3799" spans="77:87" x14ac:dyDescent="0.25">
      <c r="BY3799" t="s">
        <v>9076</v>
      </c>
      <c r="BZ3799" t="s">
        <v>9077</v>
      </c>
      <c r="CA3799" t="s">
        <v>9078</v>
      </c>
      <c r="CB3799">
        <v>0</v>
      </c>
      <c r="CC3799">
        <v>2.5530000000000001E-5</v>
      </c>
      <c r="CD3799">
        <v>3683</v>
      </c>
      <c r="CE3799">
        <v>-8.6252481486350394</v>
      </c>
      <c r="CF3799">
        <v>2.2274567580000012E-5</v>
      </c>
      <c r="CG3799">
        <v>0.23978085050862</v>
      </c>
      <c r="CH3799">
        <v>0.20920543513686393</v>
      </c>
      <c r="CI3799">
        <v>0</v>
      </c>
    </row>
    <row r="3800" spans="77:87" x14ac:dyDescent="0.25">
      <c r="BY3800" t="s">
        <v>8835</v>
      </c>
      <c r="BZ3800" t="s">
        <v>1631</v>
      </c>
      <c r="CA3800" t="s">
        <v>1632</v>
      </c>
      <c r="CB3800">
        <v>0</v>
      </c>
      <c r="CC3800">
        <v>0.36247020151319298</v>
      </c>
      <c r="CD3800">
        <v>3684</v>
      </c>
      <c r="CE3800">
        <v>1.27209899550736E-2</v>
      </c>
      <c r="CF3800">
        <v>0.31625017623743984</v>
      </c>
      <c r="CG3800">
        <v>6.8289385965085598</v>
      </c>
      <c r="CH3800">
        <v>5.9581533203133699</v>
      </c>
      <c r="CI3800">
        <v>0</v>
      </c>
    </row>
    <row r="3801" spans="77:87" x14ac:dyDescent="0.25">
      <c r="BY3801" t="s">
        <v>7715</v>
      </c>
      <c r="BZ3801" t="s">
        <v>3060</v>
      </c>
      <c r="CA3801" t="s">
        <v>3061</v>
      </c>
      <c r="CB3801">
        <v>0</v>
      </c>
      <c r="CC3801">
        <v>4.1801747069898198E-4</v>
      </c>
      <c r="CD3801">
        <v>3686</v>
      </c>
      <c r="CE3801">
        <v>-21.944479800600899</v>
      </c>
      <c r="CF3801">
        <v>3.6471439094027216E-4</v>
      </c>
      <c r="CG3801">
        <v>55.523027755727597</v>
      </c>
      <c r="CH3801">
        <v>48.44306439448377</v>
      </c>
      <c r="CI3801">
        <v>0</v>
      </c>
    </row>
    <row r="3802" spans="77:87" x14ac:dyDescent="0.25">
      <c r="BY3802" t="s">
        <v>9279</v>
      </c>
      <c r="BZ3802" t="s">
        <v>854</v>
      </c>
      <c r="CA3802" t="s">
        <v>855</v>
      </c>
      <c r="CB3802">
        <v>0</v>
      </c>
      <c r="CC3802">
        <v>7.6468486475779398E-4</v>
      </c>
      <c r="CD3802">
        <v>3688</v>
      </c>
      <c r="CE3802">
        <v>23.243067389184901</v>
      </c>
      <c r="CF3802">
        <v>6.6717683891306901E-4</v>
      </c>
      <c r="CG3802">
        <v>0.718803772872327</v>
      </c>
      <c r="CH3802">
        <v>0.62714622857828539</v>
      </c>
      <c r="CI3802">
        <v>0</v>
      </c>
    </row>
    <row r="3803" spans="77:87" x14ac:dyDescent="0.25">
      <c r="BY3803" t="s">
        <v>7462</v>
      </c>
      <c r="BZ3803" t="s">
        <v>7463</v>
      </c>
      <c r="CA3803" t="s">
        <v>7464</v>
      </c>
      <c r="CB3803">
        <v>0</v>
      </c>
      <c r="CC3803">
        <v>1.9622152072364101E-3</v>
      </c>
      <c r="CD3803">
        <v>3689</v>
      </c>
      <c r="CE3803">
        <v>-0.28229176576224602</v>
      </c>
      <c r="CF3803">
        <v>1.7120052973008673E-3</v>
      </c>
      <c r="CG3803">
        <v>0</v>
      </c>
      <c r="CH3803">
        <v>0</v>
      </c>
      <c r="CI3803">
        <v>0</v>
      </c>
    </row>
    <row r="3804" spans="77:87" x14ac:dyDescent="0.25">
      <c r="BY3804" t="s">
        <v>5628</v>
      </c>
      <c r="BZ3804" t="s">
        <v>2312</v>
      </c>
      <c r="CA3804" t="s">
        <v>2313</v>
      </c>
      <c r="CB3804">
        <v>0</v>
      </c>
      <c r="CC3804">
        <v>3.3140451832536898E-3</v>
      </c>
      <c r="CD3804">
        <v>3690</v>
      </c>
      <c r="CE3804">
        <v>2.4774000838812</v>
      </c>
      <c r="CF3804">
        <v>2.8914580257562803E-3</v>
      </c>
      <c r="CG3804">
        <v>292991.621658444</v>
      </c>
      <c r="CH3804">
        <v>255631.0880142893</v>
      </c>
      <c r="CI3804">
        <v>0</v>
      </c>
    </row>
    <row r="3805" spans="77:87" x14ac:dyDescent="0.25">
      <c r="BY3805" t="s">
        <v>8126</v>
      </c>
      <c r="BZ3805" t="s">
        <v>8126</v>
      </c>
      <c r="CA3805" t="s">
        <v>8127</v>
      </c>
      <c r="CB3805">
        <v>0</v>
      </c>
      <c r="CC3805">
        <v>8.7808945654149195E-5</v>
      </c>
      <c r="CD3805">
        <v>3691</v>
      </c>
      <c r="CE3805">
        <v>0</v>
      </c>
      <c r="CF3805">
        <v>7.6612075758006047E-5</v>
      </c>
      <c r="CG3805">
        <v>0</v>
      </c>
      <c r="CH3805">
        <v>0</v>
      </c>
      <c r="CI3805">
        <v>0</v>
      </c>
    </row>
    <row r="3806" spans="77:87" x14ac:dyDescent="0.25">
      <c r="BY3806" t="s">
        <v>11031</v>
      </c>
      <c r="BZ3806" t="s">
        <v>11032</v>
      </c>
      <c r="CA3806" t="s">
        <v>11033</v>
      </c>
      <c r="CB3806">
        <v>0</v>
      </c>
      <c r="CC3806">
        <v>9.1186488627497703E-2</v>
      </c>
      <c r="CD3806">
        <v>3692</v>
      </c>
      <c r="CE3806">
        <v>0</v>
      </c>
      <c r="CF3806">
        <v>7.9558934716651E-2</v>
      </c>
      <c r="CG3806">
        <v>0</v>
      </c>
      <c r="CH3806">
        <v>0</v>
      </c>
      <c r="CI3806">
        <v>0</v>
      </c>
    </row>
    <row r="3807" spans="77:87" x14ac:dyDescent="0.25">
      <c r="BY3807" t="s">
        <v>4727</v>
      </c>
      <c r="BZ3807" t="s">
        <v>1079</v>
      </c>
      <c r="CA3807" t="s">
        <v>1080</v>
      </c>
      <c r="CB3807">
        <v>0</v>
      </c>
      <c r="CC3807">
        <v>0.72173270517465005</v>
      </c>
      <c r="CD3807">
        <v>3693</v>
      </c>
      <c r="CE3807">
        <v>2.07701249765246</v>
      </c>
      <c r="CF3807">
        <v>0.62970168100701007</v>
      </c>
      <c r="CG3807">
        <v>2395001.1781705399</v>
      </c>
      <c r="CH3807">
        <v>2089604.9979373028</v>
      </c>
      <c r="CI3807">
        <v>0</v>
      </c>
    </row>
    <row r="3808" spans="77:87" x14ac:dyDescent="0.25">
      <c r="BY3808" t="s">
        <v>7061</v>
      </c>
      <c r="BZ3808" t="s">
        <v>8658</v>
      </c>
      <c r="CA3808" t="s">
        <v>8659</v>
      </c>
      <c r="CB3808">
        <v>0</v>
      </c>
      <c r="CC3808">
        <v>4.6487280056339803E-6</v>
      </c>
      <c r="CD3808">
        <v>3694</v>
      </c>
      <c r="CE3808">
        <v>0</v>
      </c>
      <c r="CF3808">
        <v>4.0559501027235714E-6</v>
      </c>
      <c r="CG3808">
        <v>0</v>
      </c>
      <c r="CH3808">
        <v>0</v>
      </c>
      <c r="CI3808">
        <v>0</v>
      </c>
    </row>
    <row r="3809" spans="77:87" x14ac:dyDescent="0.25">
      <c r="BY3809" t="s">
        <v>8439</v>
      </c>
      <c r="BZ3809" t="s">
        <v>8440</v>
      </c>
      <c r="CA3809" t="s">
        <v>8441</v>
      </c>
      <c r="CB3809">
        <v>0</v>
      </c>
      <c r="CC3809">
        <v>1.14636869328475E-5</v>
      </c>
      <c r="CD3809">
        <v>3695</v>
      </c>
      <c r="CE3809">
        <v>-76.607549283344596</v>
      </c>
      <c r="CF3809">
        <v>1.0001906357292388E-5</v>
      </c>
      <c r="CG3809">
        <v>2.41708655996666</v>
      </c>
      <c r="CH3809">
        <v>2.1088741843590721</v>
      </c>
      <c r="CI3809">
        <v>0</v>
      </c>
    </row>
    <row r="3810" spans="77:87" x14ac:dyDescent="0.25">
      <c r="BY3810" t="s">
        <v>4125</v>
      </c>
      <c r="BZ3810" t="s">
        <v>620</v>
      </c>
      <c r="CA3810" t="s">
        <v>621</v>
      </c>
      <c r="CB3810">
        <v>0</v>
      </c>
      <c r="CC3810">
        <v>5.8404961802344304E-3</v>
      </c>
      <c r="CD3810">
        <v>3696</v>
      </c>
      <c r="CE3810">
        <v>5.2372720273198299</v>
      </c>
      <c r="CF3810">
        <v>5.0957511503080194E-3</v>
      </c>
      <c r="CG3810">
        <v>4151.5648568189499</v>
      </c>
      <c r="CH3810">
        <v>3622.1822156665403</v>
      </c>
      <c r="CI3810">
        <v>0</v>
      </c>
    </row>
    <row r="3811" spans="77:87" x14ac:dyDescent="0.25">
      <c r="BY3811" t="s">
        <v>7471</v>
      </c>
      <c r="BZ3811" t="s">
        <v>7472</v>
      </c>
      <c r="CA3811" t="s">
        <v>7473</v>
      </c>
      <c r="CB3811">
        <v>0</v>
      </c>
      <c r="CC3811">
        <v>6.4122623129497601E-7</v>
      </c>
      <c r="CD3811">
        <v>3697</v>
      </c>
      <c r="CE3811">
        <v>-4.6465981807708401</v>
      </c>
      <c r="CF3811">
        <v>5.5946090963762869E-7</v>
      </c>
      <c r="CG3811">
        <v>1.02413444277598</v>
      </c>
      <c r="CH3811">
        <v>0.89354296343984407</v>
      </c>
      <c r="CI3811">
        <v>0</v>
      </c>
    </row>
    <row r="3812" spans="77:87" x14ac:dyDescent="0.25">
      <c r="BY3812" t="s">
        <v>7990</v>
      </c>
      <c r="BZ3812" t="s">
        <v>7991</v>
      </c>
      <c r="CA3812" t="s">
        <v>7992</v>
      </c>
      <c r="CB3812">
        <v>0</v>
      </c>
      <c r="CC3812">
        <v>3.8375148832952701E-5</v>
      </c>
      <c r="CD3812">
        <v>3698</v>
      </c>
      <c r="CE3812">
        <v>-44.011553491888002</v>
      </c>
      <c r="CF3812">
        <v>3.3481780104667584E-5</v>
      </c>
      <c r="CG3812">
        <v>82.719543539060396</v>
      </c>
      <c r="CH3812">
        <v>72.171643664220682</v>
      </c>
      <c r="CI3812">
        <v>0</v>
      </c>
    </row>
    <row r="3813" spans="77:87" x14ac:dyDescent="0.25">
      <c r="BY3813" t="s">
        <v>8953</v>
      </c>
      <c r="BZ3813" t="s">
        <v>8954</v>
      </c>
      <c r="CA3813" t="s">
        <v>8955</v>
      </c>
      <c r="CB3813">
        <v>0</v>
      </c>
      <c r="CC3813">
        <v>6.9518537081265002E-3</v>
      </c>
      <c r="CD3813">
        <v>3699</v>
      </c>
      <c r="CE3813">
        <v>-32.720039922302398</v>
      </c>
      <c r="CF3813">
        <v>6.0653950343884603E-3</v>
      </c>
      <c r="CG3813">
        <v>8.7871430870719003</v>
      </c>
      <c r="CH3813">
        <v>7.6666593234670177</v>
      </c>
      <c r="CI3813">
        <v>0</v>
      </c>
    </row>
    <row r="3814" spans="77:87" x14ac:dyDescent="0.25">
      <c r="BY3814" t="s">
        <v>8092</v>
      </c>
      <c r="BZ3814" t="s">
        <v>725</v>
      </c>
      <c r="CA3814" t="s">
        <v>726</v>
      </c>
      <c r="CB3814">
        <v>0</v>
      </c>
      <c r="CC3814">
        <v>3.4588850410052899E-5</v>
      </c>
      <c r="CD3814">
        <v>3700</v>
      </c>
      <c r="CE3814">
        <v>0</v>
      </c>
      <c r="CF3814">
        <v>3.0178287738865427E-5</v>
      </c>
      <c r="CG3814">
        <v>0</v>
      </c>
      <c r="CH3814">
        <v>0</v>
      </c>
      <c r="CI3814">
        <v>0</v>
      </c>
    </row>
    <row r="3815" spans="77:87" x14ac:dyDescent="0.25">
      <c r="BY3815" t="s">
        <v>8956</v>
      </c>
      <c r="BZ3815" t="s">
        <v>8957</v>
      </c>
      <c r="CA3815" t="s">
        <v>8958</v>
      </c>
      <c r="CB3815">
        <v>0</v>
      </c>
      <c r="CC3815">
        <v>1.1752352118474399E-2</v>
      </c>
      <c r="CD3815">
        <v>3701</v>
      </c>
      <c r="CE3815">
        <v>-3.12960512149446</v>
      </c>
      <c r="CF3815">
        <v>1.0253762690439259E-2</v>
      </c>
      <c r="CG3815">
        <v>4.7244455516267196</v>
      </c>
      <c r="CH3815">
        <v>4.1220126015565919</v>
      </c>
      <c r="CI3815">
        <v>0</v>
      </c>
    </row>
    <row r="3816" spans="77:87" x14ac:dyDescent="0.25">
      <c r="BY3816" t="s">
        <v>8785</v>
      </c>
      <c r="BZ3816" t="s">
        <v>8786</v>
      </c>
      <c r="CA3816" t="s">
        <v>8787</v>
      </c>
      <c r="CB3816">
        <v>0</v>
      </c>
      <c r="CC3816">
        <v>4.2057667561678702E-3</v>
      </c>
      <c r="CD3816">
        <v>3702</v>
      </c>
      <c r="CE3816">
        <v>-31.067436884015201</v>
      </c>
      <c r="CF3816">
        <v>3.6694726140218824E-3</v>
      </c>
      <c r="CG3816">
        <v>0.43628774152808703</v>
      </c>
      <c r="CH3816">
        <v>0.38065494645487474</v>
      </c>
      <c r="CI3816">
        <v>0</v>
      </c>
    </row>
    <row r="3817" spans="77:87" x14ac:dyDescent="0.25">
      <c r="BY3817" t="s">
        <v>11034</v>
      </c>
      <c r="BZ3817" t="s">
        <v>11035</v>
      </c>
      <c r="CA3817" t="s">
        <v>11036</v>
      </c>
      <c r="CB3817">
        <v>0</v>
      </c>
      <c r="CC3817">
        <v>2.3316517337056299E-7</v>
      </c>
      <c r="CD3817">
        <v>3703</v>
      </c>
      <c r="CE3817">
        <v>11.702813939645599</v>
      </c>
      <c r="CF3817">
        <v>2.0343334945338912E-7</v>
      </c>
      <c r="CG3817">
        <v>12.9949680619563</v>
      </c>
      <c r="CH3817">
        <v>11.337927704504009</v>
      </c>
      <c r="CI3817">
        <v>0</v>
      </c>
    </row>
    <row r="3818" spans="77:87" x14ac:dyDescent="0.25">
      <c r="BY3818" t="s">
        <v>7690</v>
      </c>
      <c r="BZ3818" t="s">
        <v>7753</v>
      </c>
      <c r="CA3818" t="s">
        <v>7754</v>
      </c>
      <c r="CB3818">
        <v>0</v>
      </c>
      <c r="CC3818">
        <v>6.01488241632486E-4</v>
      </c>
      <c r="CD3818">
        <v>3704</v>
      </c>
      <c r="CE3818">
        <v>2.58625675685354</v>
      </c>
      <c r="CF3818">
        <v>5.2479006998896148E-4</v>
      </c>
      <c r="CG3818">
        <v>0</v>
      </c>
      <c r="CH3818">
        <v>0</v>
      </c>
      <c r="CI3818">
        <v>0</v>
      </c>
    </row>
    <row r="3819" spans="77:87" x14ac:dyDescent="0.25">
      <c r="BY3819" t="s">
        <v>5805</v>
      </c>
      <c r="BZ3819" t="s">
        <v>5806</v>
      </c>
      <c r="CA3819" t="s">
        <v>5807</v>
      </c>
      <c r="CB3819">
        <v>0</v>
      </c>
      <c r="CC3819">
        <v>2.4288534068322401E-3</v>
      </c>
      <c r="CD3819">
        <v>3705</v>
      </c>
      <c r="CE3819">
        <v>0</v>
      </c>
      <c r="CF3819">
        <v>2.1191405935134348E-3</v>
      </c>
      <c r="CG3819">
        <v>0</v>
      </c>
      <c r="CH3819">
        <v>0</v>
      </c>
      <c r="CI3819">
        <v>0</v>
      </c>
    </row>
    <row r="3820" spans="77:87" x14ac:dyDescent="0.25">
      <c r="BY3820" t="s">
        <v>8622</v>
      </c>
      <c r="BZ3820" t="s">
        <v>8623</v>
      </c>
      <c r="CA3820" t="s">
        <v>859</v>
      </c>
      <c r="CB3820">
        <v>0</v>
      </c>
      <c r="CC3820">
        <v>1.63020969455566E-2</v>
      </c>
      <c r="CD3820">
        <v>3706</v>
      </c>
      <c r="CE3820">
        <v>-2.9850195999899301</v>
      </c>
      <c r="CF3820">
        <v>1.4223351355640903E-2</v>
      </c>
      <c r="CG3820">
        <v>4695.3754139614502</v>
      </c>
      <c r="CH3820">
        <v>4096.6493134255716</v>
      </c>
      <c r="CI3820">
        <v>0</v>
      </c>
    </row>
    <row r="3821" spans="77:87" x14ac:dyDescent="0.25">
      <c r="BY3821" t="s">
        <v>253</v>
      </c>
      <c r="BZ3821" t="s">
        <v>253</v>
      </c>
      <c r="CA3821" t="s">
        <v>254</v>
      </c>
      <c r="CB3821">
        <v>0</v>
      </c>
      <c r="CC3821">
        <v>0.26761293354779903</v>
      </c>
      <c r="CD3821">
        <v>3707</v>
      </c>
      <c r="CE3821">
        <v>-0.76549663192288098</v>
      </c>
      <c r="CF3821">
        <v>0.23348853793938509</v>
      </c>
      <c r="CG3821">
        <v>720.61701998733304</v>
      </c>
      <c r="CH3821">
        <v>628.72826130066858</v>
      </c>
      <c r="CI3821">
        <v>0</v>
      </c>
    </row>
    <row r="3822" spans="77:87" x14ac:dyDescent="0.25">
      <c r="BY3822" t="s">
        <v>6059</v>
      </c>
      <c r="BZ3822" t="s">
        <v>6060</v>
      </c>
      <c r="CA3822" t="s">
        <v>6061</v>
      </c>
      <c r="CB3822">
        <v>0</v>
      </c>
      <c r="CC3822">
        <v>9.7652887778230902E-4</v>
      </c>
      <c r="CD3822">
        <v>3708</v>
      </c>
      <c r="CE3822">
        <v>-1.15136364475829</v>
      </c>
      <c r="CF3822">
        <v>8.5200777446077611E-4</v>
      </c>
      <c r="CG3822">
        <v>271.00360284855901</v>
      </c>
      <c r="CH3822">
        <v>236.44684943492797</v>
      </c>
      <c r="CI3822">
        <v>0</v>
      </c>
    </row>
    <row r="3823" spans="77:87" x14ac:dyDescent="0.25">
      <c r="BY3823" t="s">
        <v>8043</v>
      </c>
      <c r="BZ3823" t="s">
        <v>920</v>
      </c>
      <c r="CA3823" t="s">
        <v>921</v>
      </c>
      <c r="CB3823">
        <v>0</v>
      </c>
      <c r="CC3823">
        <v>5.5259469258358197E-6</v>
      </c>
      <c r="CD3823">
        <v>3709</v>
      </c>
      <c r="CE3823">
        <v>-1.6517290469244501</v>
      </c>
      <c r="CF3823">
        <v>4.8213113295347935E-6</v>
      </c>
      <c r="CG3823">
        <v>61.037537512685297</v>
      </c>
      <c r="CH3823">
        <v>53.254396954292773</v>
      </c>
      <c r="CI3823">
        <v>0</v>
      </c>
    </row>
    <row r="3824" spans="77:87" x14ac:dyDescent="0.25">
      <c r="BY3824" t="s">
        <v>7630</v>
      </c>
      <c r="BZ3824" t="s">
        <v>8685</v>
      </c>
      <c r="CA3824" t="s">
        <v>8686</v>
      </c>
      <c r="CB3824">
        <v>0</v>
      </c>
      <c r="CC3824">
        <v>1.6767862536106001E-2</v>
      </c>
      <c r="CD3824">
        <v>3710</v>
      </c>
      <c r="CE3824">
        <v>0</v>
      </c>
      <c r="CF3824">
        <v>1.4629725312676988E-2</v>
      </c>
      <c r="CG3824">
        <v>0</v>
      </c>
      <c r="CH3824">
        <v>0</v>
      </c>
      <c r="CI3824">
        <v>0</v>
      </c>
    </row>
    <row r="3825" spans="77:87" x14ac:dyDescent="0.25">
      <c r="BY3825" t="s">
        <v>7495</v>
      </c>
      <c r="BZ3825" t="s">
        <v>7495</v>
      </c>
      <c r="CA3825" t="s">
        <v>7496</v>
      </c>
      <c r="CB3825">
        <v>0</v>
      </c>
      <c r="CC3825">
        <v>1.7538235940860001E-3</v>
      </c>
      <c r="CD3825">
        <v>3711</v>
      </c>
      <c r="CE3825">
        <v>0</v>
      </c>
      <c r="CF3825">
        <v>1.5301865323097187E-3</v>
      </c>
      <c r="CG3825">
        <v>0</v>
      </c>
      <c r="CH3825">
        <v>0</v>
      </c>
      <c r="CI3825">
        <v>0</v>
      </c>
    </row>
    <row r="3826" spans="77:87" x14ac:dyDescent="0.25">
      <c r="BY3826" t="s">
        <v>5719</v>
      </c>
      <c r="BZ3826" t="s">
        <v>3305</v>
      </c>
      <c r="CA3826" t="s">
        <v>3306</v>
      </c>
      <c r="CB3826">
        <v>0</v>
      </c>
      <c r="CC3826">
        <v>1.0301132987769E-4</v>
      </c>
      <c r="CD3826">
        <v>3712</v>
      </c>
      <c r="CE3826">
        <v>-0.16507696923975901</v>
      </c>
      <c r="CF3826">
        <v>8.9875943159666282E-5</v>
      </c>
      <c r="CG3826">
        <v>3233.0958416286699</v>
      </c>
      <c r="CH3826">
        <v>2820.830858479233</v>
      </c>
      <c r="CI3826">
        <v>0</v>
      </c>
    </row>
    <row r="3827" spans="77:87" x14ac:dyDescent="0.25">
      <c r="BY3827" t="s">
        <v>2985</v>
      </c>
      <c r="BZ3827" t="s">
        <v>2985</v>
      </c>
      <c r="CA3827" t="s">
        <v>8702</v>
      </c>
      <c r="CB3827">
        <v>0</v>
      </c>
      <c r="CC3827">
        <v>2.4239212975563302E-5</v>
      </c>
      <c r="CD3827">
        <v>3713</v>
      </c>
      <c r="CE3827">
        <v>-9.9818280123775693</v>
      </c>
      <c r="CF3827">
        <v>2.1148373972197334E-5</v>
      </c>
      <c r="CG3827">
        <v>653.59691575004297</v>
      </c>
      <c r="CH3827">
        <v>570.25415863509227</v>
      </c>
      <c r="CI3827">
        <v>0</v>
      </c>
    </row>
    <row r="3828" spans="77:87" x14ac:dyDescent="0.25">
      <c r="BY3828" t="s">
        <v>717</v>
      </c>
      <c r="BZ3828" t="s">
        <v>718</v>
      </c>
      <c r="CA3828" t="s">
        <v>6439</v>
      </c>
      <c r="CB3828">
        <v>0</v>
      </c>
      <c r="CC3828">
        <v>1.18388650654888E-3</v>
      </c>
      <c r="CD3828">
        <v>3714</v>
      </c>
      <c r="CE3828">
        <v>0</v>
      </c>
      <c r="CF3828">
        <v>1.0329244025528066E-3</v>
      </c>
      <c r="CG3828">
        <v>0</v>
      </c>
      <c r="CH3828">
        <v>0</v>
      </c>
      <c r="CI3828">
        <v>0</v>
      </c>
    </row>
    <row r="3829" spans="77:87" x14ac:dyDescent="0.25">
      <c r="BY3829" t="s">
        <v>8597</v>
      </c>
      <c r="BZ3829" t="s">
        <v>1804</v>
      </c>
      <c r="CA3829" t="s">
        <v>1803</v>
      </c>
      <c r="CB3829">
        <v>0</v>
      </c>
      <c r="CC3829">
        <v>6.1640729480521195E-4</v>
      </c>
      <c r="CD3829">
        <v>3715</v>
      </c>
      <c r="CE3829">
        <v>1.99297870052263</v>
      </c>
      <c r="CF3829">
        <v>5.3780673501542043E-4</v>
      </c>
      <c r="CG3829">
        <v>7332.9412106646796</v>
      </c>
      <c r="CH3829">
        <v>6397.8885451279866</v>
      </c>
      <c r="CI3829">
        <v>0</v>
      </c>
    </row>
    <row r="3830" spans="77:87" x14ac:dyDescent="0.25">
      <c r="BY3830" t="s">
        <v>5542</v>
      </c>
      <c r="BZ3830" t="s">
        <v>572</v>
      </c>
      <c r="CA3830" t="s">
        <v>573</v>
      </c>
      <c r="CB3830">
        <v>0</v>
      </c>
      <c r="CC3830">
        <v>1.1122688941931601E-3</v>
      </c>
      <c r="CD3830">
        <v>3716</v>
      </c>
      <c r="CE3830">
        <v>19.508428983452099</v>
      </c>
      <c r="CF3830">
        <v>9.7043903841901398E-4</v>
      </c>
      <c r="CG3830">
        <v>23.586925399844599</v>
      </c>
      <c r="CH3830">
        <v>20.579262194408827</v>
      </c>
      <c r="CI3830">
        <v>0</v>
      </c>
    </row>
    <row r="3831" spans="77:87" x14ac:dyDescent="0.25">
      <c r="BY3831" t="s">
        <v>7299</v>
      </c>
      <c r="BZ3831" t="s">
        <v>3577</v>
      </c>
      <c r="CA3831" t="s">
        <v>7300</v>
      </c>
      <c r="CB3831">
        <v>0</v>
      </c>
      <c r="CC3831">
        <v>2.3263684800827002E-2</v>
      </c>
      <c r="CD3831">
        <v>3717</v>
      </c>
      <c r="CE3831">
        <v>0</v>
      </c>
      <c r="CF3831">
        <v>2.0297239297134357E-2</v>
      </c>
      <c r="CG3831">
        <v>0</v>
      </c>
      <c r="CH3831">
        <v>0</v>
      </c>
      <c r="CI3831">
        <v>0</v>
      </c>
    </row>
    <row r="3832" spans="77:87" x14ac:dyDescent="0.25">
      <c r="BY3832" t="s">
        <v>8244</v>
      </c>
      <c r="BZ3832" t="s">
        <v>8244</v>
      </c>
      <c r="CA3832" t="s">
        <v>8245</v>
      </c>
      <c r="CB3832">
        <v>0</v>
      </c>
      <c r="CC3832">
        <v>5.0482760715667901E-6</v>
      </c>
      <c r="CD3832">
        <v>3718</v>
      </c>
      <c r="CE3832">
        <v>0.71749347678174802</v>
      </c>
      <c r="CF3832">
        <v>4.4045501965770246E-6</v>
      </c>
      <c r="CG3832">
        <v>5.3060452558989297</v>
      </c>
      <c r="CH3832">
        <v>4.6294502011382361</v>
      </c>
      <c r="CI3832">
        <v>0</v>
      </c>
    </row>
    <row r="3833" spans="77:87" x14ac:dyDescent="0.25">
      <c r="BY3833" t="s">
        <v>9462</v>
      </c>
      <c r="BZ3833" t="s">
        <v>9463</v>
      </c>
      <c r="CA3833" t="s">
        <v>9464</v>
      </c>
      <c r="CB3833">
        <v>0</v>
      </c>
      <c r="CC3833">
        <v>1.09340676607929E-2</v>
      </c>
      <c r="CD3833">
        <v>3719</v>
      </c>
      <c r="CE3833">
        <v>2.05332332773279</v>
      </c>
      <c r="CF3833">
        <v>9.5398209570945591E-3</v>
      </c>
      <c r="CG3833">
        <v>54254.273279222398</v>
      </c>
      <c r="CH3833">
        <v>47336.093876295658</v>
      </c>
      <c r="CI3833">
        <v>0</v>
      </c>
    </row>
    <row r="3834" spans="77:87" x14ac:dyDescent="0.25">
      <c r="BY3834" t="s">
        <v>8687</v>
      </c>
      <c r="BZ3834" t="s">
        <v>8688</v>
      </c>
      <c r="CA3834" t="s">
        <v>8689</v>
      </c>
      <c r="CB3834">
        <v>0</v>
      </c>
      <c r="CC3834">
        <v>8.5418342150807096E-4</v>
      </c>
      <c r="CD3834">
        <v>3720</v>
      </c>
      <c r="CE3834">
        <v>0</v>
      </c>
      <c r="CF3834">
        <v>7.4526307669789112E-4</v>
      </c>
      <c r="CG3834">
        <v>0</v>
      </c>
      <c r="CH3834">
        <v>0</v>
      </c>
      <c r="CI3834">
        <v>0</v>
      </c>
    </row>
    <row r="3835" spans="77:87" x14ac:dyDescent="0.25">
      <c r="BY3835" t="s">
        <v>844</v>
      </c>
      <c r="BZ3835" t="s">
        <v>844</v>
      </c>
      <c r="CA3835" t="s">
        <v>845</v>
      </c>
      <c r="CB3835">
        <v>0</v>
      </c>
      <c r="CC3835">
        <v>8.5478497464825396E-4</v>
      </c>
      <c r="CD3835">
        <v>3721</v>
      </c>
      <c r="CE3835">
        <v>0</v>
      </c>
      <c r="CF3835">
        <v>7.4578792339095683E-4</v>
      </c>
      <c r="CG3835">
        <v>0</v>
      </c>
      <c r="CH3835">
        <v>0</v>
      </c>
      <c r="CI3835">
        <v>0</v>
      </c>
    </row>
    <row r="3836" spans="77:87" x14ac:dyDescent="0.25">
      <c r="BY3836" t="s">
        <v>9022</v>
      </c>
      <c r="BZ3836" t="s">
        <v>884</v>
      </c>
      <c r="CA3836" t="s">
        <v>885</v>
      </c>
      <c r="CB3836">
        <v>0</v>
      </c>
      <c r="CC3836">
        <v>3.4776647498591501E-3</v>
      </c>
      <c r="CD3836">
        <v>3722</v>
      </c>
      <c r="CE3836">
        <v>65.3904344125351</v>
      </c>
      <c r="CF3836">
        <v>3.0342138069456119E-3</v>
      </c>
      <c r="CG3836">
        <v>0</v>
      </c>
      <c r="CH3836">
        <v>0</v>
      </c>
      <c r="CI3836">
        <v>0</v>
      </c>
    </row>
    <row r="3837" spans="77:87" x14ac:dyDescent="0.25">
      <c r="BY3837" t="s">
        <v>8982</v>
      </c>
      <c r="BZ3837" t="s">
        <v>3182</v>
      </c>
      <c r="CA3837" t="s">
        <v>3183</v>
      </c>
      <c r="CB3837">
        <v>0</v>
      </c>
      <c r="CC3837">
        <v>4.0917098801865901E-4</v>
      </c>
      <c r="CD3837">
        <v>3723</v>
      </c>
      <c r="CE3837">
        <v>-8.6593917712798696</v>
      </c>
      <c r="CF3837">
        <v>3.5699595865244788E-4</v>
      </c>
      <c r="CG3837">
        <v>1365.85149013201</v>
      </c>
      <c r="CH3837">
        <v>1191.6863032193176</v>
      </c>
      <c r="CI3837">
        <v>0</v>
      </c>
    </row>
    <row r="3838" spans="77:87" x14ac:dyDescent="0.25">
      <c r="BY3838" t="s">
        <v>6383</v>
      </c>
      <c r="BZ3838" t="s">
        <v>492</v>
      </c>
      <c r="CA3838" t="s">
        <v>493</v>
      </c>
      <c r="CB3838">
        <v>0</v>
      </c>
      <c r="CC3838">
        <v>2.5236009920729801E-4</v>
      </c>
      <c r="CD3838">
        <v>3724</v>
      </c>
      <c r="CE3838">
        <v>-0.59605197518035202</v>
      </c>
      <c r="CF3838">
        <v>2.2018065351697873E-4</v>
      </c>
      <c r="CG3838">
        <v>0.13713436852297201</v>
      </c>
      <c r="CH3838">
        <v>0.11964781665513381</v>
      </c>
      <c r="CI3838">
        <v>0</v>
      </c>
    </row>
    <row r="3839" spans="77:87" x14ac:dyDescent="0.25">
      <c r="BY3839" t="s">
        <v>9502</v>
      </c>
      <c r="BZ3839" t="s">
        <v>9503</v>
      </c>
      <c r="CA3839" t="s">
        <v>9504</v>
      </c>
      <c r="CB3839">
        <v>0</v>
      </c>
      <c r="CC3839">
        <v>0.18068984575180799</v>
      </c>
      <c r="CD3839">
        <v>3725</v>
      </c>
      <c r="CE3839">
        <v>0</v>
      </c>
      <c r="CF3839">
        <v>0.15764936076061203</v>
      </c>
      <c r="CG3839">
        <v>77.623290022235494</v>
      </c>
      <c r="CH3839">
        <v>67.725233818340186</v>
      </c>
      <c r="CI3839">
        <v>0</v>
      </c>
    </row>
    <row r="3840" spans="77:87" x14ac:dyDescent="0.25">
      <c r="BY3840" t="s">
        <v>7180</v>
      </c>
      <c r="BZ3840" t="s">
        <v>3094</v>
      </c>
      <c r="CA3840" t="s">
        <v>3095</v>
      </c>
      <c r="CB3840">
        <v>0</v>
      </c>
      <c r="CC3840">
        <v>6.0465956619309901E-5</v>
      </c>
      <c r="CD3840">
        <v>3726</v>
      </c>
      <c r="CE3840">
        <v>0</v>
      </c>
      <c r="CF3840">
        <v>5.2755700626955241E-5</v>
      </c>
      <c r="CG3840">
        <v>0</v>
      </c>
      <c r="CH3840">
        <v>0</v>
      </c>
      <c r="CI3840">
        <v>0</v>
      </c>
    </row>
    <row r="3841" spans="77:87" x14ac:dyDescent="0.25">
      <c r="BY3841" t="s">
        <v>5253</v>
      </c>
      <c r="BZ3841" t="s">
        <v>9147</v>
      </c>
      <c r="CA3841" t="s">
        <v>9148</v>
      </c>
      <c r="CB3841">
        <v>0</v>
      </c>
      <c r="CC3841">
        <v>1.03623241286437E-4</v>
      </c>
      <c r="CD3841">
        <v>3727</v>
      </c>
      <c r="CE3841">
        <v>0.249633180366194</v>
      </c>
      <c r="CF3841">
        <v>9.0409827297038324E-5</v>
      </c>
      <c r="CG3841">
        <v>432.20486425760998</v>
      </c>
      <c r="CH3841">
        <v>377.09269319666527</v>
      </c>
      <c r="CI3841">
        <v>0</v>
      </c>
    </row>
    <row r="3842" spans="77:87" x14ac:dyDescent="0.25">
      <c r="BY3842" t="s">
        <v>5565</v>
      </c>
      <c r="BZ3842" t="s">
        <v>5566</v>
      </c>
      <c r="CA3842" t="s">
        <v>5567</v>
      </c>
      <c r="CB3842">
        <v>0</v>
      </c>
      <c r="CC3842">
        <v>8.0570543844723595E-3</v>
      </c>
      <c r="CD3842">
        <v>3728</v>
      </c>
      <c r="CE3842">
        <v>7.98804930815123</v>
      </c>
      <c r="CF3842">
        <v>7.0296671516907544E-3</v>
      </c>
      <c r="CG3842">
        <v>62292.349549582403</v>
      </c>
      <c r="CH3842">
        <v>54349.202889116976</v>
      </c>
      <c r="CI3842">
        <v>0</v>
      </c>
    </row>
    <row r="3843" spans="77:87" x14ac:dyDescent="0.25">
      <c r="BY3843" t="s">
        <v>373</v>
      </c>
      <c r="BZ3843" t="s">
        <v>373</v>
      </c>
      <c r="CA3843" t="s">
        <v>374</v>
      </c>
      <c r="CB3843">
        <v>0</v>
      </c>
      <c r="CC3843">
        <v>2.76676887430547E-2</v>
      </c>
      <c r="CD3843">
        <v>3729</v>
      </c>
      <c r="CE3843">
        <v>7.88274651114991</v>
      </c>
      <c r="CF3843">
        <v>2.4139671080672834E-2</v>
      </c>
      <c r="CG3843">
        <v>364.28125002075899</v>
      </c>
      <c r="CH3843">
        <v>317.83029070561207</v>
      </c>
      <c r="CI3843">
        <v>0</v>
      </c>
    </row>
    <row r="3844" spans="77:87" x14ac:dyDescent="0.25">
      <c r="BY3844" t="s">
        <v>6155</v>
      </c>
      <c r="BZ3844" t="s">
        <v>2285</v>
      </c>
      <c r="CA3844" t="s">
        <v>2286</v>
      </c>
      <c r="CB3844">
        <v>0</v>
      </c>
      <c r="CC3844">
        <v>6.8019167266602994E-5</v>
      </c>
      <c r="CD3844">
        <v>3730</v>
      </c>
      <c r="CE3844">
        <v>-4.7773235443411999E-2</v>
      </c>
      <c r="CF3844">
        <v>5.9345771171769409E-5</v>
      </c>
      <c r="CG3844">
        <v>0</v>
      </c>
      <c r="CH3844">
        <v>0</v>
      </c>
      <c r="CI3844">
        <v>0</v>
      </c>
    </row>
    <row r="3845" spans="77:87" x14ac:dyDescent="0.25">
      <c r="BY3845" t="s">
        <v>7617</v>
      </c>
      <c r="BZ3845" t="s">
        <v>7618</v>
      </c>
      <c r="CA3845" t="s">
        <v>7619</v>
      </c>
      <c r="CB3845">
        <v>0</v>
      </c>
      <c r="CC3845">
        <v>4.2801420196002197E-3</v>
      </c>
      <c r="CD3845">
        <v>3731</v>
      </c>
      <c r="CE3845">
        <v>-2.1775636838429202</v>
      </c>
      <c r="CF3845">
        <v>3.7343639901129193E-3</v>
      </c>
      <c r="CG3845">
        <v>63072.801026252098</v>
      </c>
      <c r="CH3845">
        <v>55030.135876190616</v>
      </c>
      <c r="CI3845">
        <v>0</v>
      </c>
    </row>
    <row r="3846" spans="77:87" x14ac:dyDescent="0.25">
      <c r="BY3846" t="s">
        <v>11037</v>
      </c>
      <c r="BZ3846" t="s">
        <v>11038</v>
      </c>
      <c r="CA3846" t="s">
        <v>11039</v>
      </c>
      <c r="CB3846">
        <v>0</v>
      </c>
      <c r="CC3846">
        <v>3.24837005957452E-4</v>
      </c>
      <c r="CD3846">
        <v>3732</v>
      </c>
      <c r="CE3846">
        <v>38.152704754918098</v>
      </c>
      <c r="CF3846">
        <v>2.8341573997979361E-4</v>
      </c>
      <c r="CG3846">
        <v>5894.5381121217597</v>
      </c>
      <c r="CH3846">
        <v>5142.9019792926683</v>
      </c>
      <c r="CI3846">
        <v>0</v>
      </c>
    </row>
    <row r="3847" spans="77:87" x14ac:dyDescent="0.25">
      <c r="BY3847" t="s">
        <v>9429</v>
      </c>
      <c r="BZ3847" t="s">
        <v>9430</v>
      </c>
      <c r="CA3847" t="s">
        <v>9431</v>
      </c>
      <c r="CB3847">
        <v>0</v>
      </c>
      <c r="CC3847">
        <v>2.6E-7</v>
      </c>
      <c r="CD3847">
        <v>3733</v>
      </c>
      <c r="CE3847">
        <v>13.0714585695567</v>
      </c>
      <c r="CF3847">
        <v>2.2684636000000011E-7</v>
      </c>
      <c r="CG3847">
        <v>18.677672914856501</v>
      </c>
      <c r="CH3847">
        <v>16.296008130791495</v>
      </c>
      <c r="CI3847">
        <v>0</v>
      </c>
    </row>
    <row r="3848" spans="77:87" x14ac:dyDescent="0.25">
      <c r="BY3848" t="s">
        <v>7207</v>
      </c>
      <c r="BZ3848" t="s">
        <v>304</v>
      </c>
      <c r="CA3848" t="s">
        <v>305</v>
      </c>
      <c r="CB3848">
        <v>0</v>
      </c>
      <c r="CC3848">
        <v>4.80633080634986E-4</v>
      </c>
      <c r="CD3848">
        <v>3734</v>
      </c>
      <c r="CE3848">
        <v>-1.60521324705113</v>
      </c>
      <c r="CF3848">
        <v>4.1934563399089662E-4</v>
      </c>
      <c r="CG3848">
        <v>0.89813981245937402</v>
      </c>
      <c r="CH3848">
        <v>0.78361441241342977</v>
      </c>
      <c r="CI3848">
        <v>0</v>
      </c>
    </row>
    <row r="3849" spans="77:87" x14ac:dyDescent="0.25">
      <c r="BY3849" t="s">
        <v>6889</v>
      </c>
      <c r="BZ3849" t="s">
        <v>6890</v>
      </c>
      <c r="CA3849" t="s">
        <v>3535</v>
      </c>
      <c r="CB3849">
        <v>0</v>
      </c>
      <c r="CC3849">
        <v>1.9465403301944299E-2</v>
      </c>
      <c r="CD3849">
        <v>3735</v>
      </c>
      <c r="CE3849">
        <v>-2.3882782582771198</v>
      </c>
      <c r="CF3849">
        <v>1.6983291865300183E-2</v>
      </c>
      <c r="CG3849">
        <v>361.71720688415002</v>
      </c>
      <c r="CH3849">
        <v>315.59319896552466</v>
      </c>
      <c r="CI3849">
        <v>0</v>
      </c>
    </row>
    <row r="3850" spans="77:87" x14ac:dyDescent="0.25">
      <c r="BY3850" t="s">
        <v>8979</v>
      </c>
      <c r="BZ3850" t="s">
        <v>8980</v>
      </c>
      <c r="CA3850" t="s">
        <v>8981</v>
      </c>
      <c r="CB3850">
        <v>0</v>
      </c>
      <c r="CC3850">
        <v>2.7547329270683803E-4</v>
      </c>
      <c r="CD3850">
        <v>3736</v>
      </c>
      <c r="CE3850">
        <v>0.656773686107883</v>
      </c>
      <c r="CF3850">
        <v>2.4034659126061841E-4</v>
      </c>
      <c r="CG3850">
        <v>0.49508137220662402</v>
      </c>
      <c r="CH3850">
        <v>0.43195156611106877</v>
      </c>
      <c r="CI3850">
        <v>0</v>
      </c>
    </row>
    <row r="3851" spans="77:87" x14ac:dyDescent="0.25">
      <c r="BY3851" t="s">
        <v>4468</v>
      </c>
      <c r="BZ3851" t="s">
        <v>2756</v>
      </c>
      <c r="CA3851" t="s">
        <v>2757</v>
      </c>
      <c r="CB3851">
        <v>0</v>
      </c>
      <c r="CC3851">
        <v>1.3903361177414399E-3</v>
      </c>
      <c r="CD3851">
        <v>3737</v>
      </c>
      <c r="CE3851">
        <v>27.424427843151399</v>
      </c>
      <c r="CF3851">
        <v>1.2130487980237586E-3</v>
      </c>
      <c r="CG3851">
        <v>12.531273221218401</v>
      </c>
      <c r="CH3851">
        <v>10.933360447687964</v>
      </c>
      <c r="CI3851">
        <v>0</v>
      </c>
    </row>
    <row r="3852" spans="77:87" x14ac:dyDescent="0.25">
      <c r="BY3852" t="s">
        <v>765</v>
      </c>
      <c r="BZ3852" t="s">
        <v>791</v>
      </c>
      <c r="CA3852" t="s">
        <v>792</v>
      </c>
      <c r="CB3852">
        <v>0</v>
      </c>
      <c r="CC3852">
        <v>0.17605483713061901</v>
      </c>
      <c r="CD3852">
        <v>3738</v>
      </c>
      <c r="CE3852">
        <v>-0.25920333793616701</v>
      </c>
      <c r="CF3852">
        <v>0.15360538062874532</v>
      </c>
      <c r="CG3852">
        <v>0</v>
      </c>
      <c r="CH3852">
        <v>0</v>
      </c>
      <c r="CI3852">
        <v>0</v>
      </c>
    </row>
    <row r="3853" spans="77:87" x14ac:dyDescent="0.25">
      <c r="BY3853" t="s">
        <v>4554</v>
      </c>
      <c r="BZ3853" t="s">
        <v>4555</v>
      </c>
      <c r="CA3853" t="s">
        <v>550</v>
      </c>
      <c r="CB3853">
        <v>0</v>
      </c>
      <c r="CC3853">
        <v>1.42550011329646E-3</v>
      </c>
      <c r="CD3853">
        <v>3739</v>
      </c>
      <c r="CE3853">
        <v>-5.8520989553114102</v>
      </c>
      <c r="CF3853">
        <v>1.2437288918495759E-3</v>
      </c>
      <c r="CG3853">
        <v>2.4495654873527202</v>
      </c>
      <c r="CH3853">
        <v>2.1372115937984266</v>
      </c>
      <c r="CI3853">
        <v>0</v>
      </c>
    </row>
    <row r="3854" spans="77:87" x14ac:dyDescent="0.25">
      <c r="BY3854" t="s">
        <v>4963</v>
      </c>
      <c r="BZ3854" t="s">
        <v>1571</v>
      </c>
      <c r="CA3854" t="s">
        <v>1572</v>
      </c>
      <c r="CB3854">
        <v>0</v>
      </c>
      <c r="CC3854">
        <v>0.82831735326939604</v>
      </c>
      <c r="CD3854">
        <v>3740</v>
      </c>
      <c r="CE3854">
        <v>-10.0169247016289</v>
      </c>
      <c r="CF3854">
        <v>0.72269529428460266</v>
      </c>
      <c r="CG3854">
        <v>5234257.1442718999</v>
      </c>
      <c r="CH3854">
        <v>4566816.0787772154</v>
      </c>
      <c r="CI3854">
        <v>0</v>
      </c>
    </row>
    <row r="3855" spans="77:87" x14ac:dyDescent="0.25">
      <c r="BY3855" t="s">
        <v>7651</v>
      </c>
      <c r="BZ3855" t="s">
        <v>7652</v>
      </c>
      <c r="CA3855" t="s">
        <v>7653</v>
      </c>
      <c r="CB3855">
        <v>0</v>
      </c>
      <c r="CC3855">
        <v>7.6589415246353004E-5</v>
      </c>
      <c r="CD3855">
        <v>3741</v>
      </c>
      <c r="CE3855">
        <v>-0.52488226875612098</v>
      </c>
      <c r="CF3855">
        <v>6.6823192550629582E-5</v>
      </c>
      <c r="CG3855">
        <v>2.3136966071549199</v>
      </c>
      <c r="CH3855">
        <v>2.0186678979901682</v>
      </c>
      <c r="CI3855">
        <v>0</v>
      </c>
    </row>
    <row r="3856" spans="77:87" x14ac:dyDescent="0.25">
      <c r="BY3856" t="s">
        <v>8132</v>
      </c>
      <c r="BZ3856" t="s">
        <v>3280</v>
      </c>
      <c r="CA3856" t="s">
        <v>3281</v>
      </c>
      <c r="CB3856">
        <v>0</v>
      </c>
      <c r="CC3856">
        <v>8.7097671850284898E-6</v>
      </c>
      <c r="CD3856">
        <v>3742</v>
      </c>
      <c r="CE3856">
        <v>12.8857415597806</v>
      </c>
      <c r="CF3856">
        <v>7.5991499321967709E-6</v>
      </c>
      <c r="CG3856">
        <v>2341.6183001855202</v>
      </c>
      <c r="CH3856">
        <v>2043.0291842556649</v>
      </c>
      <c r="CI3856">
        <v>0</v>
      </c>
    </row>
    <row r="3857" spans="77:87" x14ac:dyDescent="0.25">
      <c r="BY3857" t="s">
        <v>7979</v>
      </c>
      <c r="BZ3857" t="s">
        <v>3089</v>
      </c>
      <c r="CA3857" t="s">
        <v>7980</v>
      </c>
      <c r="CB3857">
        <v>0</v>
      </c>
      <c r="CC3857">
        <v>9.8598084756219007E-3</v>
      </c>
      <c r="CD3857">
        <v>3743</v>
      </c>
      <c r="CE3857">
        <v>-12.567674829346601</v>
      </c>
      <c r="CF3857">
        <v>8.6025448576614542E-3</v>
      </c>
      <c r="CG3857">
        <v>17.027642988485098</v>
      </c>
      <c r="CH3857">
        <v>14.856380120451417</v>
      </c>
      <c r="CI3857">
        <v>0</v>
      </c>
    </row>
    <row r="3858" spans="77:87" x14ac:dyDescent="0.25">
      <c r="BY3858" t="s">
        <v>9185</v>
      </c>
      <c r="BZ3858" t="s">
        <v>9185</v>
      </c>
      <c r="CA3858" t="s">
        <v>9186</v>
      </c>
      <c r="CB3858">
        <v>0</v>
      </c>
      <c r="CC3858">
        <v>1.2025908196986301E-3</v>
      </c>
      <c r="CD3858">
        <v>3744</v>
      </c>
      <c r="CE3858">
        <v>-3.5392000442193998</v>
      </c>
      <c r="CF3858">
        <v>1.0492436539155795E-3</v>
      </c>
      <c r="CG3858">
        <v>21339.982633946998</v>
      </c>
      <c r="CH3858">
        <v>18618.836088361892</v>
      </c>
      <c r="CI3858">
        <v>0</v>
      </c>
    </row>
    <row r="3859" spans="77:87" x14ac:dyDescent="0.25">
      <c r="BY3859" t="s">
        <v>9267</v>
      </c>
      <c r="BZ3859" t="s">
        <v>9268</v>
      </c>
      <c r="CA3859" t="s">
        <v>9269</v>
      </c>
      <c r="CB3859">
        <v>0</v>
      </c>
      <c r="CC3859">
        <v>1.18999091720931E-3</v>
      </c>
      <c r="CD3859">
        <v>3745</v>
      </c>
      <c r="CE3859">
        <v>0.90584328490518096</v>
      </c>
      <c r="CF3859">
        <v>1.0382504153922825E-3</v>
      </c>
      <c r="CG3859">
        <v>0.18801856491907101</v>
      </c>
      <c r="CH3859">
        <v>0.16404356563198066</v>
      </c>
      <c r="CI3859">
        <v>0</v>
      </c>
    </row>
    <row r="3860" spans="77:87" x14ac:dyDescent="0.25">
      <c r="BY3860" t="s">
        <v>8278</v>
      </c>
      <c r="BZ3860" t="s">
        <v>1273</v>
      </c>
      <c r="CA3860" t="s">
        <v>1274</v>
      </c>
      <c r="CB3860">
        <v>0</v>
      </c>
      <c r="CC3860">
        <v>1.70775645888817E-4</v>
      </c>
      <c r="CD3860">
        <v>3746</v>
      </c>
      <c r="CE3860">
        <v>-0.12228386919846899</v>
      </c>
      <c r="CF3860">
        <v>1.4899936017895047E-4</v>
      </c>
      <c r="CG3860">
        <v>0</v>
      </c>
      <c r="CH3860">
        <v>0</v>
      </c>
      <c r="CI3860">
        <v>0</v>
      </c>
    </row>
    <row r="3861" spans="77:87" x14ac:dyDescent="0.25">
      <c r="BY3861" t="s">
        <v>8218</v>
      </c>
      <c r="BZ3861" t="s">
        <v>8218</v>
      </c>
      <c r="CA3861" t="s">
        <v>8219</v>
      </c>
      <c r="CB3861">
        <v>0</v>
      </c>
      <c r="CC3861">
        <v>1.4212574415096799E-2</v>
      </c>
      <c r="CD3861">
        <v>3747</v>
      </c>
      <c r="CE3861">
        <v>0</v>
      </c>
      <c r="CF3861">
        <v>1.2400272201130153E-2</v>
      </c>
      <c r="CG3861">
        <v>0</v>
      </c>
      <c r="CH3861">
        <v>0</v>
      </c>
      <c r="CI3861">
        <v>0</v>
      </c>
    </row>
    <row r="3862" spans="77:87" x14ac:dyDescent="0.25">
      <c r="BY3862" t="s">
        <v>4511</v>
      </c>
      <c r="BZ3862" t="s">
        <v>4512</v>
      </c>
      <c r="CA3862" t="s">
        <v>4513</v>
      </c>
      <c r="CB3862">
        <v>0</v>
      </c>
      <c r="CC3862">
        <v>5.0053346698510802E-3</v>
      </c>
      <c r="CD3862">
        <v>3748</v>
      </c>
      <c r="CE3862">
        <v>15.337074418910101</v>
      </c>
      <c r="CF3862">
        <v>4.3670844247596921E-3</v>
      </c>
      <c r="CG3862">
        <v>22.128654093949301</v>
      </c>
      <c r="CH3862">
        <v>19.306940895813458</v>
      </c>
      <c r="CI3862">
        <v>0</v>
      </c>
    </row>
    <row r="3863" spans="77:87" x14ac:dyDescent="0.25">
      <c r="BY3863" t="s">
        <v>9098</v>
      </c>
      <c r="BZ3863" t="s">
        <v>9099</v>
      </c>
      <c r="CA3863" t="s">
        <v>9100</v>
      </c>
      <c r="CB3863">
        <v>0</v>
      </c>
      <c r="CC3863">
        <v>1.4002766132221E-3</v>
      </c>
      <c r="CD3863">
        <v>3749</v>
      </c>
      <c r="CE3863">
        <v>1.7928356211332399</v>
      </c>
      <c r="CF3863">
        <v>1.2217217411636977E-3</v>
      </c>
      <c r="CG3863">
        <v>0</v>
      </c>
      <c r="CH3863">
        <v>0</v>
      </c>
      <c r="CI3863">
        <v>0</v>
      </c>
    </row>
    <row r="3864" spans="77:87" x14ac:dyDescent="0.25">
      <c r="BY3864" t="s">
        <v>6839</v>
      </c>
      <c r="BZ3864" t="s">
        <v>3153</v>
      </c>
      <c r="CA3864" t="s">
        <v>3154</v>
      </c>
      <c r="CB3864">
        <v>0</v>
      </c>
      <c r="CC3864">
        <v>1.62541087109913E-2</v>
      </c>
      <c r="CD3864">
        <v>3750</v>
      </c>
      <c r="CE3864">
        <v>-0.84732598307878004</v>
      </c>
      <c r="CF3864">
        <v>1.4181482292817963E-2</v>
      </c>
      <c r="CG3864">
        <v>19110.380179784599</v>
      </c>
      <c r="CH3864">
        <v>16673.539161539553</v>
      </c>
      <c r="CI3864">
        <v>0</v>
      </c>
    </row>
    <row r="3865" spans="77:87" x14ac:dyDescent="0.25">
      <c r="BY3865" t="s">
        <v>7967</v>
      </c>
      <c r="BZ3865" t="s">
        <v>7968</v>
      </c>
      <c r="CA3865" t="s">
        <v>7969</v>
      </c>
      <c r="CB3865">
        <v>0</v>
      </c>
      <c r="CC3865">
        <v>3.10713712009437E-3</v>
      </c>
      <c r="CD3865">
        <v>3751</v>
      </c>
      <c r="CE3865">
        <v>0</v>
      </c>
      <c r="CF3865">
        <v>2.7109336373626579E-3</v>
      </c>
      <c r="CG3865">
        <v>0</v>
      </c>
      <c r="CH3865">
        <v>0</v>
      </c>
      <c r="CI3865">
        <v>0</v>
      </c>
    </row>
    <row r="3866" spans="77:87" x14ac:dyDescent="0.25">
      <c r="BY3866" t="s">
        <v>8379</v>
      </c>
      <c r="BZ3866" t="s">
        <v>8380</v>
      </c>
      <c r="CA3866" t="s">
        <v>8381</v>
      </c>
      <c r="CB3866">
        <v>0</v>
      </c>
      <c r="CC3866">
        <v>2.7807414832505998E-4</v>
      </c>
      <c r="CD3866">
        <v>3752</v>
      </c>
      <c r="CE3866">
        <v>34.560326959527899</v>
      </c>
      <c r="CF3866">
        <v>2.4261580137553839E-4</v>
      </c>
      <c r="CG3866">
        <v>51.099901418438797</v>
      </c>
      <c r="CH3866">
        <v>44.583948588968013</v>
      </c>
      <c r="CI3866">
        <v>0</v>
      </c>
    </row>
    <row r="3867" spans="77:87" x14ac:dyDescent="0.25">
      <c r="BY3867" t="s">
        <v>4897</v>
      </c>
      <c r="BZ3867" t="s">
        <v>3076</v>
      </c>
      <c r="CA3867" t="s">
        <v>3077</v>
      </c>
      <c r="CB3867">
        <v>0</v>
      </c>
      <c r="CC3867">
        <v>1.39106931617443E-4</v>
      </c>
      <c r="CD3867">
        <v>3753</v>
      </c>
      <c r="CE3867">
        <v>-45.964104775622303</v>
      </c>
      <c r="CF3867">
        <v>1.2136885033917643E-4</v>
      </c>
      <c r="CG3867">
        <v>1059.4975859922599</v>
      </c>
      <c r="CH3867">
        <v>924.39681081204333</v>
      </c>
      <c r="CI3867">
        <v>0</v>
      </c>
    </row>
    <row r="3868" spans="77:87" x14ac:dyDescent="0.25">
      <c r="BY3868" t="s">
        <v>1712</v>
      </c>
      <c r="BZ3868" t="s">
        <v>1712</v>
      </c>
      <c r="CA3868" t="s">
        <v>1713</v>
      </c>
      <c r="CB3868">
        <v>0</v>
      </c>
      <c r="CC3868">
        <v>7.5125518158745898E-4</v>
      </c>
      <c r="CD3868">
        <v>3754</v>
      </c>
      <c r="CE3868">
        <v>6.9304833445121004</v>
      </c>
      <c r="CF3868">
        <v>6.5545962836251605E-4</v>
      </c>
      <c r="CG3868">
        <v>72492.822598280705</v>
      </c>
      <c r="CH3868">
        <v>63248.972817483569</v>
      </c>
      <c r="CI3868">
        <v>0</v>
      </c>
    </row>
    <row r="3869" spans="77:87" x14ac:dyDescent="0.25">
      <c r="BY3869" t="s">
        <v>6547</v>
      </c>
      <c r="BZ3869" t="s">
        <v>2728</v>
      </c>
      <c r="CA3869" t="s">
        <v>2729</v>
      </c>
      <c r="CB3869">
        <v>0</v>
      </c>
      <c r="CC3869">
        <v>2.15830030963979E-2</v>
      </c>
      <c r="CD3869">
        <v>3755</v>
      </c>
      <c r="CE3869">
        <v>-18.132163039698099</v>
      </c>
      <c r="CF3869">
        <v>1.8830868039563829E-2</v>
      </c>
      <c r="CG3869">
        <v>266.29281884360398</v>
      </c>
      <c r="CH3869">
        <v>232.33675634158078</v>
      </c>
      <c r="CI3869">
        <v>0</v>
      </c>
    </row>
    <row r="3870" spans="77:87" x14ac:dyDescent="0.25">
      <c r="BY3870" t="s">
        <v>7760</v>
      </c>
      <c r="BZ3870" t="s">
        <v>2809</v>
      </c>
      <c r="CA3870" t="s">
        <v>2810</v>
      </c>
      <c r="CB3870">
        <v>0</v>
      </c>
      <c r="CC3870">
        <v>1.1176659152305E-2</v>
      </c>
      <c r="CD3870">
        <v>3756</v>
      </c>
      <c r="CE3870">
        <v>0</v>
      </c>
      <c r="CF3870">
        <v>9.7514786371579853E-3</v>
      </c>
      <c r="CG3870">
        <v>0</v>
      </c>
      <c r="CH3870">
        <v>0</v>
      </c>
      <c r="CI3870">
        <v>0</v>
      </c>
    </row>
    <row r="3871" spans="77:87" x14ac:dyDescent="0.25">
      <c r="BY3871" t="s">
        <v>7011</v>
      </c>
      <c r="BZ3871" t="s">
        <v>2498</v>
      </c>
      <c r="CA3871" t="s">
        <v>7012</v>
      </c>
      <c r="CB3871">
        <v>0</v>
      </c>
      <c r="CC3871">
        <v>2.8154761406099401E-2</v>
      </c>
      <c r="CD3871">
        <v>3757</v>
      </c>
      <c r="CE3871">
        <v>23.109091768397299</v>
      </c>
      <c r="CF3871">
        <v>2.4564635160162055E-2</v>
      </c>
      <c r="CG3871">
        <v>118422.285975131</v>
      </c>
      <c r="CH3871">
        <v>103321.7866012982</v>
      </c>
      <c r="CI3871">
        <v>0</v>
      </c>
    </row>
    <row r="3872" spans="77:87" x14ac:dyDescent="0.25">
      <c r="BY3872" t="s">
        <v>11040</v>
      </c>
      <c r="BZ3872" t="s">
        <v>11041</v>
      </c>
      <c r="CA3872" t="s">
        <v>11042</v>
      </c>
      <c r="CB3872">
        <v>0</v>
      </c>
      <c r="CC3872">
        <v>2.1432672144978899E-3</v>
      </c>
      <c r="CD3872">
        <v>3758</v>
      </c>
      <c r="CE3872">
        <v>0.43160620147465401</v>
      </c>
      <c r="CF3872">
        <v>1.8699706389084067E-3</v>
      </c>
      <c r="CG3872">
        <v>0.103091153017349</v>
      </c>
      <c r="CH3872">
        <v>8.9945587731494803E-2</v>
      </c>
      <c r="CI3872">
        <v>0</v>
      </c>
    </row>
    <row r="3873" spans="77:87" x14ac:dyDescent="0.25">
      <c r="BY3873" t="s">
        <v>7634</v>
      </c>
      <c r="BZ3873" t="s">
        <v>7634</v>
      </c>
      <c r="CA3873" t="s">
        <v>7635</v>
      </c>
      <c r="CB3873">
        <v>0</v>
      </c>
      <c r="CC3873">
        <v>2.8182244891460502E-4</v>
      </c>
      <c r="CD3873">
        <v>3759</v>
      </c>
      <c r="CE3873">
        <v>-67.244481182667002</v>
      </c>
      <c r="CF3873">
        <v>2.4588614116370817E-4</v>
      </c>
      <c r="CG3873">
        <v>3.4520510706017902</v>
      </c>
      <c r="CH3873">
        <v>3.0118662303850749</v>
      </c>
      <c r="CI3873">
        <v>0</v>
      </c>
    </row>
    <row r="3874" spans="77:87" x14ac:dyDescent="0.25">
      <c r="BY3874" t="s">
        <v>7674</v>
      </c>
      <c r="BZ3874" t="s">
        <v>7675</v>
      </c>
      <c r="CA3874" t="s">
        <v>7676</v>
      </c>
      <c r="CB3874">
        <v>0</v>
      </c>
      <c r="CC3874">
        <v>0.31876092008156098</v>
      </c>
      <c r="CD3874">
        <v>3760</v>
      </c>
      <c r="CE3874">
        <v>31.138293445613002</v>
      </c>
      <c r="CF3874">
        <v>0.27811444011828096</v>
      </c>
      <c r="CG3874">
        <v>2409.56274268487</v>
      </c>
      <c r="CH3874">
        <v>2102.3097591141527</v>
      </c>
      <c r="CI3874">
        <v>0</v>
      </c>
    </row>
    <row r="3875" spans="77:87" x14ac:dyDescent="0.25">
      <c r="BY3875" t="s">
        <v>8667</v>
      </c>
      <c r="BZ3875" t="s">
        <v>8668</v>
      </c>
      <c r="CA3875" t="s">
        <v>8669</v>
      </c>
      <c r="CB3875">
        <v>0</v>
      </c>
      <c r="CC3875">
        <v>5.1374572369792901E-3</v>
      </c>
      <c r="CD3875">
        <v>3761</v>
      </c>
      <c r="CE3875">
        <v>-0.59407908553480104</v>
      </c>
      <c r="CF3875">
        <v>4.4823595148631148E-3</v>
      </c>
      <c r="CG3875">
        <v>4.9834162329314299E-2</v>
      </c>
      <c r="CH3875">
        <v>4.3479608954054137E-2</v>
      </c>
      <c r="CI3875">
        <v>0</v>
      </c>
    </row>
    <row r="3876" spans="77:87" x14ac:dyDescent="0.25">
      <c r="BY3876" t="s">
        <v>9438</v>
      </c>
      <c r="BZ3876" t="s">
        <v>9439</v>
      </c>
      <c r="CA3876" t="s">
        <v>9440</v>
      </c>
      <c r="CB3876">
        <v>0</v>
      </c>
      <c r="CC3876">
        <v>6.61291750485624E-5</v>
      </c>
      <c r="CD3876">
        <v>3762</v>
      </c>
      <c r="CE3876">
        <v>0</v>
      </c>
      <c r="CF3876">
        <v>5.7696779421420042E-5</v>
      </c>
      <c r="CG3876">
        <v>0</v>
      </c>
      <c r="CH3876">
        <v>0</v>
      </c>
      <c r="CI3876">
        <v>0</v>
      </c>
    </row>
    <row r="3877" spans="77:87" x14ac:dyDescent="0.25">
      <c r="BY3877" t="s">
        <v>7712</v>
      </c>
      <c r="BZ3877" t="s">
        <v>7712</v>
      </c>
      <c r="CA3877" t="s">
        <v>7713</v>
      </c>
      <c r="CB3877">
        <v>0</v>
      </c>
      <c r="CC3877">
        <v>1.07038311077437E-3</v>
      </c>
      <c r="CD3877">
        <v>3763</v>
      </c>
      <c r="CE3877">
        <v>-0.45832991770494702</v>
      </c>
      <c r="CF3877">
        <v>9.3389427878708738E-4</v>
      </c>
      <c r="CG3877">
        <v>0</v>
      </c>
      <c r="CH3877">
        <v>0</v>
      </c>
      <c r="CI3877">
        <v>0</v>
      </c>
    </row>
    <row r="3878" spans="77:87" x14ac:dyDescent="0.25">
      <c r="BY3878" t="s">
        <v>5673</v>
      </c>
      <c r="BZ3878" t="s">
        <v>5674</v>
      </c>
      <c r="CA3878" t="s">
        <v>5675</v>
      </c>
      <c r="CB3878">
        <v>0</v>
      </c>
      <c r="CC3878">
        <v>0.229753043456774</v>
      </c>
      <c r="CD3878">
        <v>3764</v>
      </c>
      <c r="CE3878">
        <v>1.03322400841026</v>
      </c>
      <c r="CF3878">
        <v>0.20045631387342702</v>
      </c>
      <c r="CG3878">
        <v>382.21591179229603</v>
      </c>
      <c r="CH3878">
        <v>333.47803201601334</v>
      </c>
      <c r="CI3878">
        <v>0</v>
      </c>
    </row>
    <row r="3879" spans="77:87" x14ac:dyDescent="0.25">
      <c r="BY3879" t="s">
        <v>11043</v>
      </c>
      <c r="BZ3879" t="s">
        <v>11044</v>
      </c>
      <c r="CA3879" t="s">
        <v>11045</v>
      </c>
      <c r="CB3879">
        <v>0</v>
      </c>
      <c r="CC3879">
        <v>2.5769172819128901E-5</v>
      </c>
      <c r="CD3879">
        <v>3765</v>
      </c>
      <c r="CE3879">
        <v>-0.98251173134860204</v>
      </c>
      <c r="CF3879">
        <v>2.2483242516270508E-5</v>
      </c>
      <c r="CG3879">
        <v>16.124905276532999</v>
      </c>
      <c r="CH3879">
        <v>14.068754105101178</v>
      </c>
      <c r="CI3879">
        <v>0</v>
      </c>
    </row>
    <row r="3880" spans="77:87" x14ac:dyDescent="0.25">
      <c r="BY3880" t="s">
        <v>6368</v>
      </c>
      <c r="BZ3880" t="s">
        <v>2292</v>
      </c>
      <c r="CA3880" t="s">
        <v>2293</v>
      </c>
      <c r="CB3880">
        <v>0</v>
      </c>
      <c r="CC3880">
        <v>7.1717992901122003E-3</v>
      </c>
      <c r="CD3880">
        <v>3766</v>
      </c>
      <c r="CE3880">
        <v>5.0347706952726998</v>
      </c>
      <c r="CF3880">
        <v>6.2572944754328364E-3</v>
      </c>
      <c r="CG3880">
        <v>133.41630019787101</v>
      </c>
      <c r="CH3880">
        <v>116.40385409443974</v>
      </c>
      <c r="CI3880">
        <v>0</v>
      </c>
    </row>
    <row r="3881" spans="77:87" x14ac:dyDescent="0.25">
      <c r="BY3881" t="s">
        <v>7055</v>
      </c>
      <c r="BZ3881" t="s">
        <v>506</v>
      </c>
      <c r="CA3881" t="s">
        <v>7056</v>
      </c>
      <c r="CB3881">
        <v>0</v>
      </c>
      <c r="CC3881">
        <v>3.2658040293646901E-3</v>
      </c>
      <c r="CD3881">
        <v>3767</v>
      </c>
      <c r="CE3881">
        <v>15.242585762127201</v>
      </c>
      <c r="CF3881">
        <v>2.8493682943642822E-3</v>
      </c>
      <c r="CG3881">
        <v>563.62693563857397</v>
      </c>
      <c r="CH3881">
        <v>491.75661056755706</v>
      </c>
      <c r="CI3881">
        <v>0</v>
      </c>
    </row>
    <row r="3882" spans="77:87" x14ac:dyDescent="0.25">
      <c r="BY3882" t="s">
        <v>1785</v>
      </c>
      <c r="BZ3882" t="s">
        <v>1785</v>
      </c>
      <c r="CA3882" t="s">
        <v>1784</v>
      </c>
      <c r="CB3882">
        <v>0</v>
      </c>
      <c r="CC3882">
        <v>0.47905966872706501</v>
      </c>
      <c r="CD3882">
        <v>3768</v>
      </c>
      <c r="CE3882">
        <v>10.464252228169</v>
      </c>
      <c r="CF3882">
        <v>0.41797285412900226</v>
      </c>
      <c r="CG3882">
        <v>85542.675524898106</v>
      </c>
      <c r="CH3882">
        <v>74634.786798016285</v>
      </c>
      <c r="CI3882">
        <v>0</v>
      </c>
    </row>
    <row r="3883" spans="77:87" x14ac:dyDescent="0.25">
      <c r="BY3883" t="s">
        <v>7911</v>
      </c>
      <c r="BZ3883" t="s">
        <v>2805</v>
      </c>
      <c r="CA3883" t="s">
        <v>2806</v>
      </c>
      <c r="CB3883">
        <v>0</v>
      </c>
      <c r="CC3883">
        <v>1.7732838995331299E-3</v>
      </c>
      <c r="CD3883">
        <v>3769</v>
      </c>
      <c r="CE3883">
        <v>4.9866890053804296</v>
      </c>
      <c r="CF3883">
        <v>1.5471653763680631E-3</v>
      </c>
      <c r="CG3883">
        <v>262.873223920334</v>
      </c>
      <c r="CH3883">
        <v>229.35320764535663</v>
      </c>
      <c r="CI3883">
        <v>0</v>
      </c>
    </row>
    <row r="3884" spans="77:87" x14ac:dyDescent="0.25">
      <c r="BY3884" t="s">
        <v>7136</v>
      </c>
      <c r="BZ3884" t="s">
        <v>11046</v>
      </c>
      <c r="CA3884" t="s">
        <v>11046</v>
      </c>
      <c r="CB3884">
        <v>0</v>
      </c>
      <c r="CC3884">
        <v>3.2158736204212701E-3</v>
      </c>
      <c r="CD3884">
        <v>3770</v>
      </c>
      <c r="CE3884">
        <v>16.497342600313999</v>
      </c>
      <c r="CF3884">
        <v>2.8058047115868735E-3</v>
      </c>
      <c r="CG3884">
        <v>66.077929284978694</v>
      </c>
      <c r="CH3884">
        <v>57.652068210133947</v>
      </c>
      <c r="CI3884">
        <v>0</v>
      </c>
    </row>
    <row r="3885" spans="77:87" x14ac:dyDescent="0.25">
      <c r="BY3885" t="s">
        <v>11047</v>
      </c>
      <c r="BZ3885" t="s">
        <v>11048</v>
      </c>
      <c r="CA3885" t="s">
        <v>11049</v>
      </c>
      <c r="CB3885">
        <v>0</v>
      </c>
      <c r="CC3885">
        <v>1.6115083622250899E-2</v>
      </c>
      <c r="CD3885">
        <v>3771</v>
      </c>
      <c r="CE3885">
        <v>0.57915313317890205</v>
      </c>
      <c r="CF3885">
        <v>1.4060184849243205E-2</v>
      </c>
      <c r="CG3885">
        <v>5114.9084420849304</v>
      </c>
      <c r="CH3885">
        <v>4462.6860070009143</v>
      </c>
      <c r="CI3885">
        <v>0</v>
      </c>
    </row>
    <row r="3886" spans="77:87" x14ac:dyDescent="0.25">
      <c r="BY3886" t="s">
        <v>8017</v>
      </c>
      <c r="BZ3886" t="s">
        <v>8018</v>
      </c>
      <c r="CA3886" t="s">
        <v>8019</v>
      </c>
      <c r="CB3886">
        <v>0</v>
      </c>
      <c r="CC3886">
        <v>5.6794200494776901E-5</v>
      </c>
      <c r="CD3886">
        <v>3772</v>
      </c>
      <c r="CE3886">
        <v>-40.633329040740001</v>
      </c>
      <c r="CF3886">
        <v>4.9552144812885942E-5</v>
      </c>
      <c r="CG3886">
        <v>1.4289312670776199E-4</v>
      </c>
      <c r="CH3886">
        <v>1.2467225254874848E-4</v>
      </c>
      <c r="CI3886">
        <v>0</v>
      </c>
    </row>
    <row r="3887" spans="77:87" x14ac:dyDescent="0.25">
      <c r="BY3887" t="s">
        <v>5334</v>
      </c>
      <c r="BZ3887" t="s">
        <v>3197</v>
      </c>
      <c r="CA3887" t="s">
        <v>3198</v>
      </c>
      <c r="CB3887">
        <v>0</v>
      </c>
      <c r="CC3887">
        <v>8.6460641873378199E-4</v>
      </c>
      <c r="CD3887">
        <v>3773</v>
      </c>
      <c r="CE3887">
        <v>3.69900661084184</v>
      </c>
      <c r="CF3887">
        <v>7.5435699585536288E-4</v>
      </c>
      <c r="CG3887">
        <v>8683.5431463770892</v>
      </c>
      <c r="CH3887">
        <v>7576.2698256099648</v>
      </c>
      <c r="CI3887">
        <v>0</v>
      </c>
    </row>
    <row r="3888" spans="77:87" x14ac:dyDescent="0.25">
      <c r="BY3888" t="s">
        <v>6854</v>
      </c>
      <c r="BZ3888" t="s">
        <v>2371</v>
      </c>
      <c r="CA3888" t="s">
        <v>2372</v>
      </c>
      <c r="CB3888">
        <v>0</v>
      </c>
      <c r="CC3888">
        <v>1.9803637071123901E-3</v>
      </c>
      <c r="CD3888">
        <v>3774</v>
      </c>
      <c r="CE3888">
        <v>-21.3635146750625</v>
      </c>
      <c r="CF3888">
        <v>1.7278396093636616E-3</v>
      </c>
      <c r="CG3888">
        <v>675.96524324141501</v>
      </c>
      <c r="CH3888">
        <v>589.77021121472956</v>
      </c>
      <c r="CI3888">
        <v>0</v>
      </c>
    </row>
    <row r="3889" spans="77:87" x14ac:dyDescent="0.25">
      <c r="BY3889" t="s">
        <v>4495</v>
      </c>
      <c r="BZ3889" t="s">
        <v>2281</v>
      </c>
      <c r="CA3889" t="s">
        <v>2282</v>
      </c>
      <c r="CB3889">
        <v>0</v>
      </c>
      <c r="CC3889">
        <v>2.8573711701701801E-3</v>
      </c>
      <c r="CD3889">
        <v>3775</v>
      </c>
      <c r="CE3889">
        <v>-10.1951646553968</v>
      </c>
      <c r="CF3889">
        <v>2.4930163427771008E-3</v>
      </c>
      <c r="CG3889">
        <v>116656.777041359</v>
      </c>
      <c r="CH3889">
        <v>101781.4047737072</v>
      </c>
      <c r="CI3889">
        <v>0</v>
      </c>
    </row>
    <row r="3890" spans="77:87" x14ac:dyDescent="0.25">
      <c r="BY3890" t="s">
        <v>8583</v>
      </c>
      <c r="BZ3890" t="s">
        <v>8584</v>
      </c>
      <c r="CA3890" t="s">
        <v>8585</v>
      </c>
      <c r="CB3890">
        <v>0</v>
      </c>
      <c r="CC3890">
        <v>3.5489708934526201E-5</v>
      </c>
      <c r="CD3890">
        <v>3776</v>
      </c>
      <c r="CE3890">
        <v>0</v>
      </c>
      <c r="CF3890">
        <v>3.0964274189449042E-5</v>
      </c>
      <c r="CG3890">
        <v>0</v>
      </c>
      <c r="CH3890">
        <v>0</v>
      </c>
      <c r="CI3890">
        <v>0</v>
      </c>
    </row>
    <row r="3891" spans="77:87" x14ac:dyDescent="0.25">
      <c r="BY3891" t="s">
        <v>9562</v>
      </c>
      <c r="BZ3891" t="s">
        <v>9563</v>
      </c>
      <c r="CA3891" t="s">
        <v>1185</v>
      </c>
      <c r="CB3891">
        <v>0</v>
      </c>
      <c r="CC3891">
        <v>1.0781E-4</v>
      </c>
      <c r="CD3891">
        <v>3777</v>
      </c>
      <c r="CE3891">
        <v>-53.509328401525103</v>
      </c>
      <c r="CF3891">
        <v>9.4062715660000047E-5</v>
      </c>
      <c r="CG3891">
        <v>0</v>
      </c>
      <c r="CH3891">
        <v>0</v>
      </c>
      <c r="CI3891">
        <v>0</v>
      </c>
    </row>
    <row r="3892" spans="77:87" x14ac:dyDescent="0.25">
      <c r="BY3892" t="s">
        <v>8984</v>
      </c>
      <c r="BZ3892" t="s">
        <v>8984</v>
      </c>
      <c r="CA3892" t="s">
        <v>8985</v>
      </c>
      <c r="CB3892">
        <v>0</v>
      </c>
      <c r="CC3892">
        <v>3.39386586787281E-6</v>
      </c>
      <c r="CD3892">
        <v>3778</v>
      </c>
      <c r="CE3892">
        <v>0</v>
      </c>
      <c r="CF3892">
        <v>2.9611004555968778E-6</v>
      </c>
      <c r="CG3892">
        <v>0</v>
      </c>
      <c r="CH3892">
        <v>0</v>
      </c>
      <c r="CI3892">
        <v>0</v>
      </c>
    </row>
    <row r="3893" spans="77:87" x14ac:dyDescent="0.25">
      <c r="BY3893" t="s">
        <v>7374</v>
      </c>
      <c r="BZ3893" t="s">
        <v>7375</v>
      </c>
      <c r="CA3893" t="s">
        <v>7376</v>
      </c>
      <c r="CB3893">
        <v>0</v>
      </c>
      <c r="CC3893">
        <v>8.6334016796948097E-3</v>
      </c>
      <c r="CD3893">
        <v>3779</v>
      </c>
      <c r="CE3893">
        <v>3.71538419188168E-2</v>
      </c>
      <c r="CF3893">
        <v>7.5325220979102093E-3</v>
      </c>
      <c r="CG3893">
        <v>717.73784864142795</v>
      </c>
      <c r="CH3893">
        <v>626.21622460976516</v>
      </c>
      <c r="CI3893">
        <v>0</v>
      </c>
    </row>
    <row r="3894" spans="77:87" x14ac:dyDescent="0.25">
      <c r="BY3894" t="s">
        <v>5723</v>
      </c>
      <c r="BZ3894" t="s">
        <v>9020</v>
      </c>
      <c r="CA3894" t="s">
        <v>9021</v>
      </c>
      <c r="CB3894">
        <v>0</v>
      </c>
      <c r="CC3894">
        <v>3.4352057695322198E-3</v>
      </c>
      <c r="CD3894">
        <v>3780</v>
      </c>
      <c r="CE3894">
        <v>0</v>
      </c>
      <c r="CF3894">
        <v>2.9971689410360899E-3</v>
      </c>
      <c r="CG3894">
        <v>0</v>
      </c>
      <c r="CH3894">
        <v>0</v>
      </c>
      <c r="CI3894">
        <v>0</v>
      </c>
    </row>
    <row r="3895" spans="77:87" x14ac:dyDescent="0.25">
      <c r="BY3895" t="s">
        <v>5735</v>
      </c>
      <c r="BZ3895" t="s">
        <v>2899</v>
      </c>
      <c r="CA3895" t="s">
        <v>5736</v>
      </c>
      <c r="CB3895">
        <v>0</v>
      </c>
      <c r="CC3895">
        <v>1.7714065601665701E-2</v>
      </c>
      <c r="CD3895">
        <v>3781</v>
      </c>
      <c r="CE3895">
        <v>0.50438400044054998</v>
      </c>
      <c r="CF3895">
        <v>1.5455274240534908E-2</v>
      </c>
      <c r="CG3895">
        <v>44210.9445096048</v>
      </c>
      <c r="CH3895">
        <v>38573.430131407076</v>
      </c>
      <c r="CI3895">
        <v>0</v>
      </c>
    </row>
    <row r="3896" spans="77:87" x14ac:dyDescent="0.25">
      <c r="BY3896" t="s">
        <v>8757</v>
      </c>
      <c r="BZ3896" t="s">
        <v>8758</v>
      </c>
      <c r="CA3896" t="s">
        <v>8759</v>
      </c>
      <c r="CB3896">
        <v>0</v>
      </c>
      <c r="CC3896">
        <v>9.7157584408733401E-4</v>
      </c>
      <c r="CD3896">
        <v>3782</v>
      </c>
      <c r="CE3896">
        <v>0</v>
      </c>
      <c r="CF3896">
        <v>8.4768632190438211E-4</v>
      </c>
      <c r="CG3896">
        <v>0</v>
      </c>
      <c r="CH3896">
        <v>0</v>
      </c>
      <c r="CI3896">
        <v>0</v>
      </c>
    </row>
    <row r="3897" spans="77:87" x14ac:dyDescent="0.25">
      <c r="BY3897" t="s">
        <v>7267</v>
      </c>
      <c r="BZ3897" t="s">
        <v>1627</v>
      </c>
      <c r="CA3897" t="s">
        <v>1628</v>
      </c>
      <c r="CB3897">
        <v>0</v>
      </c>
      <c r="CC3897">
        <v>7.9959173896066501E-4</v>
      </c>
      <c r="CD3897">
        <v>3783</v>
      </c>
      <c r="CE3897">
        <v>0.853963905430556</v>
      </c>
      <c r="CF3897">
        <v>6.9763259795883512E-4</v>
      </c>
      <c r="CG3897">
        <v>0.76760806940223902</v>
      </c>
      <c r="CH3897">
        <v>0.66972729404048226</v>
      </c>
      <c r="CI3897">
        <v>0</v>
      </c>
    </row>
    <row r="3898" spans="77:87" x14ac:dyDescent="0.25">
      <c r="BY3898" t="s">
        <v>7446</v>
      </c>
      <c r="BZ3898" t="s">
        <v>7446</v>
      </c>
      <c r="CA3898" t="s">
        <v>7447</v>
      </c>
      <c r="CB3898">
        <v>0</v>
      </c>
      <c r="CC3898">
        <v>4.29716506502521E-5</v>
      </c>
      <c r="CD3898">
        <v>3784</v>
      </c>
      <c r="CE3898">
        <v>-11.546167919912101</v>
      </c>
      <c r="CF3898">
        <v>3.7492163589235873E-5</v>
      </c>
      <c r="CG3898">
        <v>4.9501622683064399</v>
      </c>
      <c r="CH3898">
        <v>4.3189472768256145</v>
      </c>
      <c r="CI3898">
        <v>0</v>
      </c>
    </row>
    <row r="3899" spans="77:87" x14ac:dyDescent="0.25">
      <c r="BY3899" t="s">
        <v>6033</v>
      </c>
      <c r="BZ3899" t="s">
        <v>7876</v>
      </c>
      <c r="CA3899" t="s">
        <v>7877</v>
      </c>
      <c r="CB3899">
        <v>0</v>
      </c>
      <c r="CC3899">
        <v>1.3594958560308899E-3</v>
      </c>
      <c r="CD3899">
        <v>3785</v>
      </c>
      <c r="CE3899">
        <v>0</v>
      </c>
      <c r="CF3899">
        <v>1.1861411014449676E-3</v>
      </c>
      <c r="CG3899">
        <v>0</v>
      </c>
      <c r="CH3899">
        <v>0</v>
      </c>
      <c r="CI3899">
        <v>0</v>
      </c>
    </row>
    <row r="3900" spans="77:87" x14ac:dyDescent="0.25">
      <c r="BY3900" t="s">
        <v>7887</v>
      </c>
      <c r="BZ3900" t="s">
        <v>7888</v>
      </c>
      <c r="CA3900" t="s">
        <v>7889</v>
      </c>
      <c r="CB3900">
        <v>0</v>
      </c>
      <c r="CC3900">
        <v>2.2503729417429501E-4</v>
      </c>
      <c r="CD3900">
        <v>3786</v>
      </c>
      <c r="CE3900">
        <v>0</v>
      </c>
      <c r="CF3900">
        <v>1.9634188864495406E-4</v>
      </c>
      <c r="CG3900">
        <v>0</v>
      </c>
      <c r="CH3900">
        <v>0</v>
      </c>
      <c r="CI3900">
        <v>0</v>
      </c>
    </row>
    <row r="3901" spans="77:87" x14ac:dyDescent="0.25">
      <c r="BY3901" t="s">
        <v>4444</v>
      </c>
      <c r="BZ3901" t="s">
        <v>1763</v>
      </c>
      <c r="CA3901" t="s">
        <v>1764</v>
      </c>
      <c r="CB3901">
        <v>0</v>
      </c>
      <c r="CC3901">
        <v>2.5471862176184401E-3</v>
      </c>
      <c r="CD3901">
        <v>3787</v>
      </c>
      <c r="CE3901">
        <v>2.34028321084782</v>
      </c>
      <c r="CF3901">
        <v>2.2223843142650432E-3</v>
      </c>
      <c r="CG3901">
        <v>1666.4853163514299</v>
      </c>
      <c r="CH3901">
        <v>1453.9851077221945</v>
      </c>
      <c r="CI3901">
        <v>0</v>
      </c>
    </row>
    <row r="3902" spans="77:87" x14ac:dyDescent="0.25">
      <c r="BY3902" t="s">
        <v>9273</v>
      </c>
      <c r="BZ3902" t="s">
        <v>9274</v>
      </c>
      <c r="CA3902" t="s">
        <v>9275</v>
      </c>
      <c r="CB3902">
        <v>0</v>
      </c>
      <c r="CC3902">
        <v>5.4683401093223196E-4</v>
      </c>
      <c r="CD3902">
        <v>3788</v>
      </c>
      <c r="CE3902">
        <v>4.3359156706681299</v>
      </c>
      <c r="CF3902">
        <v>4.7710501886221959E-4</v>
      </c>
      <c r="CG3902">
        <v>0</v>
      </c>
      <c r="CH3902">
        <v>0</v>
      </c>
      <c r="CI3902">
        <v>0</v>
      </c>
    </row>
    <row r="3903" spans="77:87" x14ac:dyDescent="0.25">
      <c r="BY3903" t="s">
        <v>8848</v>
      </c>
      <c r="BZ3903" t="s">
        <v>8849</v>
      </c>
      <c r="CA3903" t="s">
        <v>8850</v>
      </c>
      <c r="CB3903">
        <v>0</v>
      </c>
      <c r="CC3903">
        <v>0.55099853735965099</v>
      </c>
      <c r="CD3903">
        <v>3789</v>
      </c>
      <c r="CE3903">
        <v>-6.2391649959965099</v>
      </c>
      <c r="CF3903">
        <v>0.48073850986677269</v>
      </c>
      <c r="CG3903">
        <v>0</v>
      </c>
      <c r="CH3903">
        <v>0</v>
      </c>
      <c r="CI3903">
        <v>0</v>
      </c>
    </row>
    <row r="3904" spans="77:87" x14ac:dyDescent="0.25">
      <c r="BY3904" t="s">
        <v>3585</v>
      </c>
      <c r="BZ3904" t="s">
        <v>3585</v>
      </c>
      <c r="CA3904" t="s">
        <v>3584</v>
      </c>
      <c r="CB3904">
        <v>0</v>
      </c>
      <c r="CC3904">
        <v>1.4462129126127401E-2</v>
      </c>
      <c r="CD3904">
        <v>3790</v>
      </c>
      <c r="CE3904">
        <v>-3.2967638730439801</v>
      </c>
      <c r="CF3904">
        <v>1.2618005192738398E-2</v>
      </c>
      <c r="CG3904">
        <v>2642773.5097501902</v>
      </c>
      <c r="CH3904">
        <v>2305782.8884279057</v>
      </c>
      <c r="CI3904">
        <v>0</v>
      </c>
    </row>
    <row r="3905" spans="77:87" x14ac:dyDescent="0.25">
      <c r="BY3905" t="s">
        <v>5539</v>
      </c>
      <c r="BZ3905" t="s">
        <v>6183</v>
      </c>
      <c r="CA3905" t="s">
        <v>6184</v>
      </c>
      <c r="CB3905">
        <v>0</v>
      </c>
      <c r="CC3905">
        <v>2.1757296295182599E-3</v>
      </c>
      <c r="CD3905">
        <v>3791</v>
      </c>
      <c r="CE3905">
        <v>12.5101692041418</v>
      </c>
      <c r="CF3905">
        <v>1.8982936415398695E-3</v>
      </c>
      <c r="CG3905">
        <v>186376.29304020599</v>
      </c>
      <c r="CH3905">
        <v>162610.70640947725</v>
      </c>
      <c r="CI3905">
        <v>0</v>
      </c>
    </row>
    <row r="3906" spans="77:87" x14ac:dyDescent="0.25">
      <c r="BY3906" t="s">
        <v>4612</v>
      </c>
      <c r="BZ3906" t="s">
        <v>7649</v>
      </c>
      <c r="CA3906" t="s">
        <v>7650</v>
      </c>
      <c r="CB3906">
        <v>0</v>
      </c>
      <c r="CC3906">
        <v>0.64095206749296396</v>
      </c>
      <c r="CD3906">
        <v>3792</v>
      </c>
      <c r="CE3906">
        <v>0.87569280471269095</v>
      </c>
      <c r="CF3906">
        <v>0.55922170555866646</v>
      </c>
      <c r="CG3906">
        <v>99.702628393541204</v>
      </c>
      <c r="CH3906">
        <v>86.989147436567237</v>
      </c>
      <c r="CI3906">
        <v>0</v>
      </c>
    </row>
    <row r="3907" spans="77:87" x14ac:dyDescent="0.25">
      <c r="BY3907" t="s">
        <v>9023</v>
      </c>
      <c r="BZ3907" t="s">
        <v>1024</v>
      </c>
      <c r="CA3907" t="s">
        <v>1025</v>
      </c>
      <c r="CB3907">
        <v>0</v>
      </c>
      <c r="CC3907">
        <v>1.28436887628379E-3</v>
      </c>
      <c r="CD3907">
        <v>3793</v>
      </c>
      <c r="CE3907">
        <v>-7.4437209284707402</v>
      </c>
      <c r="CF3907">
        <v>1.1205938633933395E-3</v>
      </c>
      <c r="CG3907">
        <v>2096.6743939338498</v>
      </c>
      <c r="CH3907">
        <v>1829.3190552657697</v>
      </c>
      <c r="CI3907">
        <v>0</v>
      </c>
    </row>
    <row r="3908" spans="77:87" x14ac:dyDescent="0.25">
      <c r="BY3908" t="s">
        <v>6979</v>
      </c>
      <c r="BZ3908" t="s">
        <v>793</v>
      </c>
      <c r="CA3908" t="s">
        <v>794</v>
      </c>
      <c r="CB3908">
        <v>0</v>
      </c>
      <c r="CC3908">
        <v>1.04266291369524E-4</v>
      </c>
      <c r="CD3908">
        <v>3794</v>
      </c>
      <c r="CE3908">
        <v>0.93472336045901505</v>
      </c>
      <c r="CF3908">
        <v>9.0970879491830564E-5</v>
      </c>
      <c r="CG3908">
        <v>6.7030973481040901</v>
      </c>
      <c r="CH3908">
        <v>5.8483585928579478</v>
      </c>
      <c r="CI3908">
        <v>0</v>
      </c>
    </row>
    <row r="3909" spans="77:87" x14ac:dyDescent="0.25">
      <c r="BY3909" t="s">
        <v>3613</v>
      </c>
      <c r="BZ3909" t="s">
        <v>8453</v>
      </c>
      <c r="CA3909" t="s">
        <v>8454</v>
      </c>
      <c r="CB3909">
        <v>0</v>
      </c>
      <c r="CC3909">
        <v>1.2331351089822501E-6</v>
      </c>
      <c r="CD3909">
        <v>3795</v>
      </c>
      <c r="CE3909">
        <v>-11.672794466502401</v>
      </c>
      <c r="CF3909">
        <v>1.0758931186954879E-6</v>
      </c>
      <c r="CG3909">
        <v>0</v>
      </c>
      <c r="CH3909">
        <v>0</v>
      </c>
      <c r="CI3909">
        <v>0</v>
      </c>
    </row>
    <row r="3910" spans="77:87" x14ac:dyDescent="0.25">
      <c r="BY3910" t="s">
        <v>11050</v>
      </c>
      <c r="BZ3910" t="s">
        <v>11051</v>
      </c>
      <c r="CA3910" t="s">
        <v>11052</v>
      </c>
      <c r="CB3910">
        <v>0</v>
      </c>
      <c r="CC3910">
        <v>3.6896050621227902E-2</v>
      </c>
      <c r="CD3910">
        <v>3796</v>
      </c>
      <c r="CE3910">
        <v>0</v>
      </c>
      <c r="CF3910">
        <v>3.2191287622312666E-2</v>
      </c>
      <c r="CG3910">
        <v>0</v>
      </c>
      <c r="CH3910">
        <v>0</v>
      </c>
      <c r="CI3910">
        <v>0</v>
      </c>
    </row>
    <row r="3911" spans="77:87" x14ac:dyDescent="0.25">
      <c r="BY3911" t="s">
        <v>4980</v>
      </c>
      <c r="BZ3911" t="s">
        <v>2662</v>
      </c>
      <c r="CA3911" t="s">
        <v>2663</v>
      </c>
      <c r="CB3911">
        <v>0</v>
      </c>
      <c r="CC3911">
        <v>1.306691599621E-3</v>
      </c>
      <c r="CD3911">
        <v>3797</v>
      </c>
      <c r="CE3911">
        <v>3.7012900843499699</v>
      </c>
      <c r="CF3911">
        <v>1.1400701269869283E-3</v>
      </c>
      <c r="CG3911">
        <v>0</v>
      </c>
      <c r="CH3911">
        <v>0</v>
      </c>
      <c r="CI3911">
        <v>0</v>
      </c>
    </row>
    <row r="3912" spans="77:87" x14ac:dyDescent="0.25">
      <c r="BY3912" t="s">
        <v>8725</v>
      </c>
      <c r="BZ3912" t="s">
        <v>8726</v>
      </c>
      <c r="CA3912" t="s">
        <v>8727</v>
      </c>
      <c r="CB3912">
        <v>0</v>
      </c>
      <c r="CC3912">
        <v>3.0695664807696302E-4</v>
      </c>
      <c r="CD3912">
        <v>3798</v>
      </c>
      <c r="CE3912">
        <v>3.31205628321724</v>
      </c>
      <c r="CF3912">
        <v>2.6781537805407727E-4</v>
      </c>
      <c r="CG3912">
        <v>550.25140821270895</v>
      </c>
      <c r="CH3912">
        <v>480.08665014587382</v>
      </c>
      <c r="CI3912">
        <v>0</v>
      </c>
    </row>
    <row r="3913" spans="77:87" x14ac:dyDescent="0.25">
      <c r="BY3913" t="s">
        <v>6731</v>
      </c>
      <c r="BZ3913" t="s">
        <v>8951</v>
      </c>
      <c r="CA3913" t="s">
        <v>8952</v>
      </c>
      <c r="CB3913">
        <v>0</v>
      </c>
      <c r="CC3913">
        <v>1.15626400985398E-4</v>
      </c>
      <c r="CD3913">
        <v>3799</v>
      </c>
      <c r="CE3913">
        <v>-1.4110989658967401</v>
      </c>
      <c r="CF3913">
        <v>1.0088241609014601E-4</v>
      </c>
      <c r="CG3913">
        <v>66318.354807451105</v>
      </c>
      <c r="CH3913">
        <v>57861.836112533812</v>
      </c>
      <c r="CI3913">
        <v>0</v>
      </c>
    </row>
    <row r="3914" spans="77:87" x14ac:dyDescent="0.25">
      <c r="BY3914" t="s">
        <v>7996</v>
      </c>
      <c r="BZ3914" t="s">
        <v>7997</v>
      </c>
      <c r="CA3914" t="s">
        <v>7998</v>
      </c>
      <c r="CB3914">
        <v>0</v>
      </c>
      <c r="CC3914">
        <v>0.34943818180299102</v>
      </c>
      <c r="CD3914">
        <v>3800</v>
      </c>
      <c r="CE3914">
        <v>0</v>
      </c>
      <c r="CF3914">
        <v>0.30487992148856458</v>
      </c>
      <c r="CG3914">
        <v>0</v>
      </c>
      <c r="CH3914">
        <v>0</v>
      </c>
      <c r="CI3914">
        <v>0</v>
      </c>
    </row>
    <row r="3915" spans="77:87" x14ac:dyDescent="0.25">
      <c r="BY3915" t="s">
        <v>8779</v>
      </c>
      <c r="BZ3915" t="s">
        <v>8780</v>
      </c>
      <c r="CA3915" t="s">
        <v>8781</v>
      </c>
      <c r="CB3915">
        <v>0</v>
      </c>
      <c r="CC3915">
        <v>1.2252093810297899</v>
      </c>
      <c r="CD3915">
        <v>3801</v>
      </c>
      <c r="CE3915">
        <v>0</v>
      </c>
      <c r="CF3915">
        <v>1.0689780320171578</v>
      </c>
      <c r="CG3915">
        <v>0</v>
      </c>
      <c r="CH3915">
        <v>0</v>
      </c>
      <c r="CI3915">
        <v>0</v>
      </c>
    </row>
    <row r="3916" spans="77:87" x14ac:dyDescent="0.25">
      <c r="BY3916" t="s">
        <v>7973</v>
      </c>
      <c r="BZ3916" t="s">
        <v>7974</v>
      </c>
      <c r="CA3916" t="s">
        <v>7975</v>
      </c>
      <c r="CB3916">
        <v>0</v>
      </c>
      <c r="CC3916">
        <v>6.8102608599557605E-4</v>
      </c>
      <c r="CD3916">
        <v>3802</v>
      </c>
      <c r="CE3916">
        <v>14.231734674914</v>
      </c>
      <c r="CF3916">
        <v>5.9418572566593642E-4</v>
      </c>
      <c r="CG3916">
        <v>0</v>
      </c>
      <c r="CH3916">
        <v>0</v>
      </c>
      <c r="CI3916">
        <v>0</v>
      </c>
    </row>
    <row r="3917" spans="77:87" x14ac:dyDescent="0.25">
      <c r="BY3917" t="s">
        <v>8294</v>
      </c>
      <c r="BZ3917" t="s">
        <v>8295</v>
      </c>
      <c r="CA3917" t="s">
        <v>8296</v>
      </c>
      <c r="CB3917">
        <v>0</v>
      </c>
      <c r="CC3917">
        <v>2.06291929717123E-4</v>
      </c>
      <c r="CD3917">
        <v>3803</v>
      </c>
      <c r="CE3917">
        <v>-0.25675398704874097</v>
      </c>
      <c r="CF3917">
        <v>1.7998682059117388E-4</v>
      </c>
      <c r="CG3917">
        <v>0</v>
      </c>
      <c r="CH3917">
        <v>0</v>
      </c>
      <c r="CI3917">
        <v>0</v>
      </c>
    </row>
    <row r="3918" spans="77:87" x14ac:dyDescent="0.25">
      <c r="BY3918" t="s">
        <v>4284</v>
      </c>
      <c r="BZ3918" t="s">
        <v>1310</v>
      </c>
      <c r="CA3918" t="s">
        <v>1311</v>
      </c>
      <c r="CB3918">
        <v>0</v>
      </c>
      <c r="CC3918">
        <v>1.0702469008655799E-2</v>
      </c>
      <c r="CD3918">
        <v>3804</v>
      </c>
      <c r="CE3918">
        <v>-13.3871804484784</v>
      </c>
      <c r="CF3918">
        <v>9.3377543754860678E-3</v>
      </c>
      <c r="CG3918">
        <v>50.120407151066999</v>
      </c>
      <c r="CH3918">
        <v>43.729353553605861</v>
      </c>
      <c r="CI3918">
        <v>0</v>
      </c>
    </row>
    <row r="3919" spans="77:87" x14ac:dyDescent="0.25">
      <c r="BY3919" t="s">
        <v>11053</v>
      </c>
      <c r="BZ3919" t="s">
        <v>11054</v>
      </c>
      <c r="CA3919" t="s">
        <v>11055</v>
      </c>
      <c r="CB3919">
        <v>0</v>
      </c>
      <c r="CC3919">
        <v>8.3047475143204694E-3</v>
      </c>
      <c r="CD3919">
        <v>3805</v>
      </c>
      <c r="CE3919">
        <v>1.92702129970725</v>
      </c>
      <c r="CF3919">
        <v>7.2457759397794126E-3</v>
      </c>
      <c r="CG3919">
        <v>20279.0506192258</v>
      </c>
      <c r="CH3919">
        <v>17693.187758565851</v>
      </c>
      <c r="CI3919">
        <v>0</v>
      </c>
    </row>
    <row r="3920" spans="77:87" x14ac:dyDescent="0.25">
      <c r="BY3920" t="s">
        <v>7758</v>
      </c>
      <c r="BZ3920" t="s">
        <v>7758</v>
      </c>
      <c r="CA3920" t="s">
        <v>7759</v>
      </c>
      <c r="CB3920">
        <v>0</v>
      </c>
      <c r="CC3920">
        <v>4.2077548348710601E-4</v>
      </c>
      <c r="CD3920">
        <v>3806</v>
      </c>
      <c r="CE3920">
        <v>0</v>
      </c>
      <c r="CF3920">
        <v>3.6712071848573133E-4</v>
      </c>
      <c r="CG3920">
        <v>0</v>
      </c>
      <c r="CH3920">
        <v>0</v>
      </c>
      <c r="CI3920">
        <v>0</v>
      </c>
    </row>
    <row r="3921" spans="77:87" x14ac:dyDescent="0.25">
      <c r="BY3921" t="s">
        <v>8819</v>
      </c>
      <c r="BZ3921" t="s">
        <v>979</v>
      </c>
      <c r="CA3921" t="s">
        <v>8820</v>
      </c>
      <c r="CB3921">
        <v>0</v>
      </c>
      <c r="CC3921">
        <v>2087.32039339225</v>
      </c>
      <c r="CD3921">
        <v>3807</v>
      </c>
      <c r="CE3921">
        <v>-27.4869484496257</v>
      </c>
      <c r="CF3921">
        <v>1821.1578207492316</v>
      </c>
      <c r="CG3921">
        <v>2.21080626786534</v>
      </c>
      <c r="CH3921">
        <v>1.92889751742476</v>
      </c>
      <c r="CI3921">
        <v>0</v>
      </c>
    </row>
    <row r="3922" spans="77:87" x14ac:dyDescent="0.25">
      <c r="BY3922" t="s">
        <v>7488</v>
      </c>
      <c r="BZ3922" t="s">
        <v>7489</v>
      </c>
      <c r="CA3922" t="s">
        <v>1410</v>
      </c>
      <c r="CB3922">
        <v>0</v>
      </c>
      <c r="CC3922">
        <v>6.03753459129222E-2</v>
      </c>
      <c r="CD3922">
        <v>3808</v>
      </c>
      <c r="CE3922">
        <v>16.7672043936441</v>
      </c>
      <c r="CF3922">
        <v>5.2676644054181862E-2</v>
      </c>
      <c r="CG3922">
        <v>332.836820416737</v>
      </c>
      <c r="CH3922">
        <v>290.39546609811731</v>
      </c>
      <c r="CI3922">
        <v>0</v>
      </c>
    </row>
    <row r="3923" spans="77:87" x14ac:dyDescent="0.25">
      <c r="BY3923" t="s">
        <v>7670</v>
      </c>
      <c r="BZ3923" t="s">
        <v>729</v>
      </c>
      <c r="CA3923" t="s">
        <v>730</v>
      </c>
      <c r="CB3923">
        <v>0</v>
      </c>
      <c r="CC3923">
        <v>2.5212068263170098E-3</v>
      </c>
      <c r="CD3923">
        <v>3809</v>
      </c>
      <c r="CE3923">
        <v>-0.54792897571573795</v>
      </c>
      <c r="CF3923">
        <v>2.1997176590660239E-3</v>
      </c>
      <c r="CG3923">
        <v>0</v>
      </c>
      <c r="CH3923">
        <v>0</v>
      </c>
      <c r="CI3923">
        <v>0</v>
      </c>
    </row>
    <row r="3924" spans="77:87" x14ac:dyDescent="0.25">
      <c r="BY3924" t="s">
        <v>320</v>
      </c>
      <c r="BZ3924" t="s">
        <v>320</v>
      </c>
      <c r="CA3924" t="s">
        <v>321</v>
      </c>
      <c r="CB3924">
        <v>0</v>
      </c>
      <c r="CC3924">
        <v>5.64262391566936E-3</v>
      </c>
      <c r="CD3924">
        <v>3810</v>
      </c>
      <c r="CE3924">
        <v>-0.77986588487196695</v>
      </c>
      <c r="CF3924">
        <v>4.9231103696866993E-3</v>
      </c>
      <c r="CG3924">
        <v>31.5803836019697</v>
      </c>
      <c r="CH3924">
        <v>27.553442567348149</v>
      </c>
      <c r="CI3924">
        <v>0</v>
      </c>
    </row>
    <row r="3925" spans="77:87" x14ac:dyDescent="0.25">
      <c r="BY3925" t="s">
        <v>8086</v>
      </c>
      <c r="BZ3925" t="s">
        <v>8087</v>
      </c>
      <c r="CA3925" t="s">
        <v>8088</v>
      </c>
      <c r="CB3925">
        <v>0</v>
      </c>
      <c r="CC3925">
        <v>6.1331358339830402E-3</v>
      </c>
      <c r="CD3925">
        <v>3811</v>
      </c>
      <c r="CE3925">
        <v>268.69603729844101</v>
      </c>
      <c r="CF3925">
        <v>5.3510751512485296E-3</v>
      </c>
      <c r="CG3925">
        <v>3.3576650458634401E-2</v>
      </c>
      <c r="CH3925">
        <v>2.929515745205211E-2</v>
      </c>
      <c r="CI3925">
        <v>0</v>
      </c>
    </row>
    <row r="3926" spans="77:87" x14ac:dyDescent="0.25">
      <c r="BY3926" t="s">
        <v>7624</v>
      </c>
      <c r="BZ3926" t="s">
        <v>7624</v>
      </c>
      <c r="CA3926" t="s">
        <v>7625</v>
      </c>
      <c r="CB3926">
        <v>0</v>
      </c>
      <c r="CC3926">
        <v>3.9393470926918E-5</v>
      </c>
      <c r="CD3926">
        <v>3812</v>
      </c>
      <c r="CE3926">
        <v>-0.96786760487569001</v>
      </c>
      <c r="CF3926">
        <v>3.4370251875142994E-5</v>
      </c>
      <c r="CG3926">
        <v>1.2654575137356501</v>
      </c>
      <c r="CH3926">
        <v>1.104093964329163</v>
      </c>
      <c r="CI3926">
        <v>0</v>
      </c>
    </row>
    <row r="3927" spans="77:87" x14ac:dyDescent="0.25">
      <c r="BY3927" t="s">
        <v>8828</v>
      </c>
      <c r="BZ3927" t="s">
        <v>826</v>
      </c>
      <c r="CA3927" t="s">
        <v>827</v>
      </c>
      <c r="CB3927">
        <v>0</v>
      </c>
      <c r="CC3927">
        <v>57.042881371651198</v>
      </c>
      <c r="CD3927">
        <v>3813</v>
      </c>
      <c r="CE3927">
        <v>0.29352955286950699</v>
      </c>
      <c r="CF3927">
        <v>49.769115396426493</v>
      </c>
      <c r="CG3927">
        <v>0</v>
      </c>
      <c r="CH3927">
        <v>0</v>
      </c>
      <c r="CI3927">
        <v>0</v>
      </c>
    </row>
    <row r="3928" spans="77:87" x14ac:dyDescent="0.25">
      <c r="BY3928" t="s">
        <v>5637</v>
      </c>
      <c r="BZ3928" t="s">
        <v>7639</v>
      </c>
      <c r="CA3928" t="s">
        <v>7640</v>
      </c>
      <c r="CB3928">
        <v>0</v>
      </c>
      <c r="CC3928">
        <v>1.54433958763534E-2</v>
      </c>
      <c r="CD3928">
        <v>3814</v>
      </c>
      <c r="CE3928">
        <v>-5.93405326370013E-2</v>
      </c>
      <c r="CF3928">
        <v>1.3474146694576078E-2</v>
      </c>
      <c r="CG3928">
        <v>0</v>
      </c>
      <c r="CH3928">
        <v>0</v>
      </c>
      <c r="CI3928">
        <v>0</v>
      </c>
    </row>
    <row r="3929" spans="77:87" x14ac:dyDescent="0.25">
      <c r="BY3929" t="s">
        <v>7776</v>
      </c>
      <c r="BZ3929" t="s">
        <v>7777</v>
      </c>
      <c r="CA3929" t="s">
        <v>7778</v>
      </c>
      <c r="CB3929">
        <v>0</v>
      </c>
      <c r="CC3929">
        <v>4.31018757503308E-5</v>
      </c>
      <c r="CD3929">
        <v>3815</v>
      </c>
      <c r="CE3929">
        <v>26.3128960159321</v>
      </c>
      <c r="CF3929">
        <v>3.7605783165903138E-5</v>
      </c>
      <c r="CG3929">
        <v>6.1994923993801403E-2</v>
      </c>
      <c r="CH3929">
        <v>5.408970325565584E-2</v>
      </c>
      <c r="CI3929">
        <v>0</v>
      </c>
    </row>
    <row r="3930" spans="77:87" x14ac:dyDescent="0.25">
      <c r="BY3930" t="s">
        <v>7085</v>
      </c>
      <c r="BZ3930" t="s">
        <v>7086</v>
      </c>
      <c r="CA3930" t="s">
        <v>7087</v>
      </c>
      <c r="CB3930">
        <v>0</v>
      </c>
      <c r="CC3930">
        <v>7.3283680351344296E-5</v>
      </c>
      <c r="CD3930">
        <v>3816</v>
      </c>
      <c r="CE3930">
        <v>0</v>
      </c>
      <c r="CF3930">
        <v>6.3938985135023006E-5</v>
      </c>
      <c r="CG3930">
        <v>0</v>
      </c>
      <c r="CH3930">
        <v>0</v>
      </c>
      <c r="CI3930">
        <v>0</v>
      </c>
    </row>
    <row r="3931" spans="77:87" x14ac:dyDescent="0.25">
      <c r="BY3931" t="s">
        <v>11056</v>
      </c>
      <c r="BZ3931" t="s">
        <v>11057</v>
      </c>
      <c r="CA3931" t="s">
        <v>11058</v>
      </c>
      <c r="CB3931">
        <v>0</v>
      </c>
      <c r="CC3931">
        <v>5.14729665417664E-5</v>
      </c>
      <c r="CD3931">
        <v>3817</v>
      </c>
      <c r="CE3931">
        <v>429.24564760015897</v>
      </c>
      <c r="CF3931">
        <v>4.4909442686159621E-5</v>
      </c>
      <c r="CG3931">
        <v>3.5160153985349801E-2</v>
      </c>
      <c r="CH3931">
        <v>3.0676742110061921E-2</v>
      </c>
      <c r="CI3931">
        <v>0</v>
      </c>
    </row>
    <row r="3932" spans="77:87" x14ac:dyDescent="0.25">
      <c r="BY3932" t="s">
        <v>8675</v>
      </c>
      <c r="BZ3932" t="s">
        <v>3128</v>
      </c>
      <c r="CA3932" t="s">
        <v>3129</v>
      </c>
      <c r="CB3932">
        <v>0</v>
      </c>
      <c r="CC3932">
        <v>1.3993736684136299E-2</v>
      </c>
      <c r="CD3932">
        <v>3818</v>
      </c>
      <c r="CE3932">
        <v>-7.7838050850104903</v>
      </c>
      <c r="CF3932">
        <v>1.220933934459535E-2</v>
      </c>
      <c r="CG3932">
        <v>3486.6764987597198</v>
      </c>
      <c r="CH3932">
        <v>3042.0764316968744</v>
      </c>
      <c r="CI3932">
        <v>0</v>
      </c>
    </row>
    <row r="3933" spans="77:87" x14ac:dyDescent="0.25">
      <c r="BY3933" t="s">
        <v>6540</v>
      </c>
      <c r="BZ3933" t="s">
        <v>6541</v>
      </c>
      <c r="CA3933" t="s">
        <v>6542</v>
      </c>
      <c r="CB3933">
        <v>0</v>
      </c>
      <c r="CC3933">
        <v>4.8489805281016102E-6</v>
      </c>
      <c r="CD3933">
        <v>3819</v>
      </c>
      <c r="CE3933">
        <v>-8.9495367673391897</v>
      </c>
      <c r="CF3933">
        <v>4.2306676250412638E-6</v>
      </c>
      <c r="CG3933">
        <v>13.563594150051401</v>
      </c>
      <c r="CH3933">
        <v>11.834046005601753</v>
      </c>
      <c r="CI3933">
        <v>0</v>
      </c>
    </row>
    <row r="3934" spans="77:87" x14ac:dyDescent="0.25">
      <c r="BY3934" t="s">
        <v>4621</v>
      </c>
      <c r="BZ3934" t="s">
        <v>2966</v>
      </c>
      <c r="CA3934" t="s">
        <v>4622</v>
      </c>
      <c r="CB3934">
        <v>0</v>
      </c>
      <c r="CC3934">
        <v>2.1349142193415001E-2</v>
      </c>
      <c r="CD3934">
        <v>3820</v>
      </c>
      <c r="CE3934">
        <v>-5.9641908673707E-2</v>
      </c>
      <c r="CF3934">
        <v>1.8626827675763888E-2</v>
      </c>
      <c r="CG3934">
        <v>25883.111045928999</v>
      </c>
      <c r="CH3934">
        <v>22582.652024018422</v>
      </c>
      <c r="CI3934">
        <v>0</v>
      </c>
    </row>
    <row r="3935" spans="77:87" x14ac:dyDescent="0.25">
      <c r="BY3935" t="s">
        <v>7864</v>
      </c>
      <c r="BZ3935" t="s">
        <v>527</v>
      </c>
      <c r="CA3935" t="s">
        <v>528</v>
      </c>
      <c r="CB3935">
        <v>0</v>
      </c>
      <c r="CC3935">
        <v>1.04277805621897E-4</v>
      </c>
      <c r="CD3935">
        <v>3821</v>
      </c>
      <c r="CE3935">
        <v>51.324330806524799</v>
      </c>
      <c r="CF3935">
        <v>9.0980925515826466E-5</v>
      </c>
      <c r="CG3935">
        <v>46.754518317662097</v>
      </c>
      <c r="CH3935">
        <v>40.792662668903752</v>
      </c>
      <c r="CI3935">
        <v>0</v>
      </c>
    </row>
    <row r="3936" spans="77:87" x14ac:dyDescent="0.25">
      <c r="BY3936" t="s">
        <v>7137</v>
      </c>
      <c r="BZ3936" t="s">
        <v>7138</v>
      </c>
      <c r="CA3936" t="s">
        <v>7139</v>
      </c>
      <c r="CB3936">
        <v>0</v>
      </c>
      <c r="CC3936">
        <v>2.23053351828592E-4</v>
      </c>
      <c r="CD3936">
        <v>3822</v>
      </c>
      <c r="CE3936">
        <v>9.6527399919285806</v>
      </c>
      <c r="CF3936">
        <v>1.9461092672352101E-4</v>
      </c>
      <c r="CG3936">
        <v>108978.96532800001</v>
      </c>
      <c r="CH3936">
        <v>95082.621543165456</v>
      </c>
      <c r="CI3936">
        <v>0</v>
      </c>
    </row>
    <row r="3937" spans="77:87" x14ac:dyDescent="0.25">
      <c r="BY3937" t="s">
        <v>9481</v>
      </c>
      <c r="BZ3937" t="s">
        <v>9482</v>
      </c>
      <c r="CA3937" t="s">
        <v>9483</v>
      </c>
      <c r="CB3937">
        <v>0</v>
      </c>
      <c r="CC3937">
        <v>5.6105603668745002E-5</v>
      </c>
      <c r="CD3937">
        <v>3823</v>
      </c>
      <c r="CE3937">
        <v>0</v>
      </c>
      <c r="CF3937">
        <v>4.8951353722528677E-5</v>
      </c>
      <c r="CG3937">
        <v>0</v>
      </c>
      <c r="CH3937">
        <v>0</v>
      </c>
      <c r="CI3937">
        <v>0</v>
      </c>
    </row>
    <row r="3938" spans="77:87" x14ac:dyDescent="0.25">
      <c r="BY3938" t="s">
        <v>11059</v>
      </c>
      <c r="BZ3938" t="s">
        <v>11060</v>
      </c>
      <c r="CA3938" t="s">
        <v>11061</v>
      </c>
      <c r="CB3938">
        <v>0</v>
      </c>
      <c r="CC3938">
        <v>1.6074023441238299E-2</v>
      </c>
      <c r="CD3938">
        <v>3824</v>
      </c>
      <c r="CE3938">
        <v>-2.5485087617196398</v>
      </c>
      <c r="CF3938">
        <v>1.4024360416152246E-2</v>
      </c>
      <c r="CG3938">
        <v>96.444140647429606</v>
      </c>
      <c r="CH3938">
        <v>84.146162496913306</v>
      </c>
      <c r="CI3938">
        <v>0</v>
      </c>
    </row>
    <row r="3939" spans="77:87" x14ac:dyDescent="0.25">
      <c r="BY3939" t="s">
        <v>5240</v>
      </c>
      <c r="BZ3939" t="s">
        <v>8749</v>
      </c>
      <c r="CA3939" t="s">
        <v>8750</v>
      </c>
      <c r="CB3939">
        <v>0</v>
      </c>
      <c r="CC3939">
        <v>5.6300698591303301E-5</v>
      </c>
      <c r="CD3939">
        <v>3825</v>
      </c>
      <c r="CE3939">
        <v>-2.9103983321302901E-2</v>
      </c>
      <c r="CF3939">
        <v>4.9121571311131879E-5</v>
      </c>
      <c r="CG3939">
        <v>0</v>
      </c>
      <c r="CH3939">
        <v>0</v>
      </c>
      <c r="CI3939">
        <v>0</v>
      </c>
    </row>
    <row r="3940" spans="77:87" x14ac:dyDescent="0.25">
      <c r="BY3940" t="s">
        <v>3780</v>
      </c>
      <c r="BZ3940" t="s">
        <v>545</v>
      </c>
      <c r="CA3940" t="s">
        <v>5147</v>
      </c>
      <c r="CB3940">
        <v>0</v>
      </c>
      <c r="CC3940">
        <v>3.3091271350060902E-5</v>
      </c>
      <c r="CD3940">
        <v>3826</v>
      </c>
      <c r="CE3940">
        <v>-3.8123325582992398</v>
      </c>
      <c r="CF3940">
        <v>2.887167097512925E-5</v>
      </c>
      <c r="CG3940">
        <v>2.4818453512545701E-2</v>
      </c>
      <c r="CH3940">
        <v>2.165375323134696E-2</v>
      </c>
      <c r="CI3940">
        <v>0</v>
      </c>
    </row>
    <row r="3941" spans="77:87" x14ac:dyDescent="0.25">
      <c r="BY3941" t="s">
        <v>11062</v>
      </c>
      <c r="BZ3941" t="s">
        <v>11062</v>
      </c>
      <c r="CA3941" t="s">
        <v>11063</v>
      </c>
      <c r="CB3941">
        <v>0</v>
      </c>
      <c r="CC3941">
        <v>5.7388768931986699E-3</v>
      </c>
      <c r="CD3941">
        <v>3827</v>
      </c>
      <c r="CE3941">
        <v>13.2690312055449</v>
      </c>
      <c r="CF3941">
        <v>5.0070897450393368E-3</v>
      </c>
      <c r="CG3941">
        <v>1659.12993387596</v>
      </c>
      <c r="CH3941">
        <v>1447.5676394877016</v>
      </c>
      <c r="CI3941">
        <v>0</v>
      </c>
    </row>
    <row r="3942" spans="77:87" x14ac:dyDescent="0.25">
      <c r="BY3942" t="s">
        <v>6544</v>
      </c>
      <c r="BZ3942" t="s">
        <v>6545</v>
      </c>
      <c r="CA3942" t="s">
        <v>6546</v>
      </c>
      <c r="CB3942">
        <v>0</v>
      </c>
      <c r="CC3942">
        <v>9.3850025059707704E-4</v>
      </c>
      <c r="CD3942">
        <v>3828</v>
      </c>
      <c r="CE3942">
        <v>-2.7200730529483201</v>
      </c>
      <c r="CF3942">
        <v>8.1882832964244178E-4</v>
      </c>
      <c r="CG3942">
        <v>501.96962960707299</v>
      </c>
      <c r="CH3942">
        <v>437.96147425735688</v>
      </c>
      <c r="CI3942">
        <v>0</v>
      </c>
    </row>
    <row r="3943" spans="77:87" x14ac:dyDescent="0.25">
      <c r="BY3943" t="s">
        <v>9171</v>
      </c>
      <c r="BZ3943" t="s">
        <v>9172</v>
      </c>
      <c r="CA3943" t="s">
        <v>1362</v>
      </c>
      <c r="CB3943">
        <v>0</v>
      </c>
      <c r="CC3943">
        <v>5.8517273689310503E-4</v>
      </c>
      <c r="CD3943">
        <v>3829</v>
      </c>
      <c r="CE3943">
        <v>0.13926090117409401</v>
      </c>
      <c r="CF3943">
        <v>5.1055502052091786E-4</v>
      </c>
      <c r="CG3943">
        <v>0</v>
      </c>
      <c r="CH3943">
        <v>0</v>
      </c>
      <c r="CI3943">
        <v>0</v>
      </c>
    </row>
    <row r="3944" spans="77:87" x14ac:dyDescent="0.25">
      <c r="BY3944" t="s">
        <v>8561</v>
      </c>
      <c r="BZ3944" t="s">
        <v>8562</v>
      </c>
      <c r="CA3944" t="s">
        <v>8563</v>
      </c>
      <c r="CB3944">
        <v>0</v>
      </c>
      <c r="CC3944">
        <v>5.6166313029732198E-8</v>
      </c>
      <c r="CD3944">
        <v>3830</v>
      </c>
      <c r="CE3944">
        <v>0</v>
      </c>
      <c r="CF3944">
        <v>4.900432179005895E-8</v>
      </c>
      <c r="CG3944">
        <v>0</v>
      </c>
      <c r="CH3944">
        <v>0</v>
      </c>
      <c r="CI3944">
        <v>0</v>
      </c>
    </row>
    <row r="3945" spans="77:87" x14ac:dyDescent="0.25">
      <c r="BY3945" t="s">
        <v>8122</v>
      </c>
      <c r="BZ3945" t="s">
        <v>1824</v>
      </c>
      <c r="CA3945" t="s">
        <v>1825</v>
      </c>
      <c r="CB3945">
        <v>0</v>
      </c>
      <c r="CC3945">
        <v>6.1417910262879898E-4</v>
      </c>
      <c r="CD3945">
        <v>3831</v>
      </c>
      <c r="CE3945">
        <v>0</v>
      </c>
      <c r="CF3945">
        <v>5.3586266853619061E-4</v>
      </c>
      <c r="CG3945">
        <v>0</v>
      </c>
      <c r="CH3945">
        <v>0</v>
      </c>
      <c r="CI3945">
        <v>0</v>
      </c>
    </row>
    <row r="3946" spans="77:87" x14ac:dyDescent="0.25">
      <c r="BY3946" t="s">
        <v>9323</v>
      </c>
      <c r="BZ3946" t="s">
        <v>9324</v>
      </c>
      <c r="CA3946" t="s">
        <v>9325</v>
      </c>
      <c r="CB3946">
        <v>0</v>
      </c>
      <c r="CC3946">
        <v>3.6601388112784202E-7</v>
      </c>
      <c r="CD3946">
        <v>3832</v>
      </c>
      <c r="CE3946">
        <v>0</v>
      </c>
      <c r="CF3946">
        <v>3.1934198708970651E-7</v>
      </c>
      <c r="CG3946">
        <v>0</v>
      </c>
      <c r="CH3946">
        <v>0</v>
      </c>
      <c r="CI3946">
        <v>0</v>
      </c>
    </row>
    <row r="3947" spans="77:87" x14ac:dyDescent="0.25">
      <c r="BY3947" t="s">
        <v>8558</v>
      </c>
      <c r="BZ3947" t="s">
        <v>8559</v>
      </c>
      <c r="CA3947" t="s">
        <v>8560</v>
      </c>
      <c r="CB3947">
        <v>0</v>
      </c>
      <c r="CC3947">
        <v>1.63883487787891E-2</v>
      </c>
      <c r="CD3947">
        <v>3833</v>
      </c>
      <c r="CE3947">
        <v>0</v>
      </c>
      <c r="CF3947">
        <v>1.4298604872610593E-2</v>
      </c>
      <c r="CG3947">
        <v>1.6552232266577001</v>
      </c>
      <c r="CH3947">
        <v>1.4441590921336709</v>
      </c>
      <c r="CI3947">
        <v>0</v>
      </c>
    </row>
    <row r="3948" spans="77:87" x14ac:dyDescent="0.25">
      <c r="BY3948" t="s">
        <v>6514</v>
      </c>
      <c r="BZ3948" t="s">
        <v>6515</v>
      </c>
      <c r="CA3948" t="s">
        <v>6516</v>
      </c>
      <c r="CB3948">
        <v>0</v>
      </c>
      <c r="CC3948">
        <v>6.5176592040080495E-5</v>
      </c>
      <c r="CD3948">
        <v>3834</v>
      </c>
      <c r="CE3948">
        <v>0</v>
      </c>
      <c r="CF3948">
        <v>5.68656640826817E-5</v>
      </c>
      <c r="CG3948">
        <v>0</v>
      </c>
      <c r="CH3948">
        <v>0</v>
      </c>
      <c r="CI3948">
        <v>0</v>
      </c>
    </row>
    <row r="3949" spans="77:87" x14ac:dyDescent="0.25">
      <c r="BY3949" t="s">
        <v>3767</v>
      </c>
      <c r="BZ3949" t="s">
        <v>3768</v>
      </c>
      <c r="CA3949" t="s">
        <v>2504</v>
      </c>
      <c r="CB3949">
        <v>0</v>
      </c>
      <c r="CC3949">
        <v>2.9231589872954402E-3</v>
      </c>
      <c r="CD3949">
        <v>3835</v>
      </c>
      <c r="CE3949">
        <v>-0.56454391287370798</v>
      </c>
      <c r="CF3949">
        <v>2.5504152921894505E-3</v>
      </c>
      <c r="CG3949">
        <v>90635.5906167582</v>
      </c>
      <c r="CH3949">
        <v>79078.283914852931</v>
      </c>
      <c r="CI3949">
        <v>0</v>
      </c>
    </row>
    <row r="3950" spans="77:87" x14ac:dyDescent="0.25">
      <c r="BY3950" t="s">
        <v>8227</v>
      </c>
      <c r="BZ3950" t="s">
        <v>8228</v>
      </c>
      <c r="CA3950" t="s">
        <v>8229</v>
      </c>
      <c r="CB3950">
        <v>0</v>
      </c>
      <c r="CC3950">
        <v>1.69932762666644E-4</v>
      </c>
      <c r="CD3950">
        <v>3836</v>
      </c>
      <c r="CE3950">
        <v>-2.8048945663066999E-2</v>
      </c>
      <c r="CF3950">
        <v>1.4826395636796964E-4</v>
      </c>
      <c r="CG3950">
        <v>1.6993276266664399E-3</v>
      </c>
      <c r="CH3950">
        <v>1.4826395636796962E-3</v>
      </c>
      <c r="CI3950">
        <v>0</v>
      </c>
    </row>
    <row r="3951" spans="77:87" x14ac:dyDescent="0.25">
      <c r="BY3951" t="s">
        <v>7913</v>
      </c>
      <c r="BZ3951" t="s">
        <v>7914</v>
      </c>
      <c r="CA3951" t="s">
        <v>7915</v>
      </c>
      <c r="CB3951">
        <v>0</v>
      </c>
      <c r="CC3951">
        <v>1.69646377729086E-3</v>
      </c>
      <c r="CD3951">
        <v>3837</v>
      </c>
      <c r="CE3951">
        <v>8.0732542310937099</v>
      </c>
      <c r="CF3951">
        <v>1.480140895193394E-3</v>
      </c>
      <c r="CG3951">
        <v>12.2920506434263</v>
      </c>
      <c r="CH3951">
        <v>10.724642097680444</v>
      </c>
      <c r="CI3951">
        <v>0</v>
      </c>
    </row>
    <row r="3952" spans="77:87" x14ac:dyDescent="0.25">
      <c r="BY3952" t="s">
        <v>8577</v>
      </c>
      <c r="BZ3952" t="s">
        <v>8578</v>
      </c>
      <c r="CA3952" t="s">
        <v>8579</v>
      </c>
      <c r="CB3952">
        <v>0</v>
      </c>
      <c r="CC3952">
        <v>1.6551023109900899E-4</v>
      </c>
      <c r="CD3952">
        <v>3838</v>
      </c>
      <c r="CE3952">
        <v>0</v>
      </c>
      <c r="CF3952">
        <v>1.4440535949065004E-4</v>
      </c>
      <c r="CG3952">
        <v>0</v>
      </c>
      <c r="CH3952">
        <v>0</v>
      </c>
      <c r="CI3952">
        <v>0</v>
      </c>
    </row>
    <row r="3953" spans="77:87" x14ac:dyDescent="0.25">
      <c r="BY3953" t="s">
        <v>9027</v>
      </c>
      <c r="BZ3953" t="s">
        <v>9028</v>
      </c>
      <c r="CA3953" t="s">
        <v>9029</v>
      </c>
      <c r="CB3953">
        <v>0</v>
      </c>
      <c r="CC3953">
        <v>2.8375356385448901E-4</v>
      </c>
      <c r="CD3953">
        <v>3839</v>
      </c>
      <c r="CE3953">
        <v>16.929762998119301</v>
      </c>
      <c r="CF3953">
        <v>2.475710119131478E-4</v>
      </c>
      <c r="CG3953">
        <v>3337.51028008394</v>
      </c>
      <c r="CH3953">
        <v>2911.930994229318</v>
      </c>
      <c r="CI3953">
        <v>0</v>
      </c>
    </row>
    <row r="3954" spans="77:87" x14ac:dyDescent="0.25">
      <c r="BY3954" t="s">
        <v>8855</v>
      </c>
      <c r="BZ3954" t="s">
        <v>8856</v>
      </c>
      <c r="CA3954" t="s">
        <v>8857</v>
      </c>
      <c r="CB3954">
        <v>0</v>
      </c>
      <c r="CC3954">
        <v>1.58294968192821E-3</v>
      </c>
      <c r="CD3954">
        <v>3840</v>
      </c>
      <c r="CE3954">
        <v>-0.75273933759050704</v>
      </c>
      <c r="CF3954">
        <v>1.3811014361868169E-3</v>
      </c>
      <c r="CG3954">
        <v>7389.2702605930699</v>
      </c>
      <c r="CH3954">
        <v>6447.0348525838081</v>
      </c>
      <c r="CI3954">
        <v>0</v>
      </c>
    </row>
    <row r="3955" spans="77:87" x14ac:dyDescent="0.25">
      <c r="BY3955" t="s">
        <v>8193</v>
      </c>
      <c r="BZ3955" t="s">
        <v>2149</v>
      </c>
      <c r="CA3955" t="s">
        <v>1644</v>
      </c>
      <c r="CB3955">
        <v>0</v>
      </c>
      <c r="CC3955">
        <v>1.0861981364375101E-4</v>
      </c>
      <c r="CD3955">
        <v>3841</v>
      </c>
      <c r="CE3955">
        <v>1.40098439774453</v>
      </c>
      <c r="CF3955">
        <v>9.4769266726781788E-5</v>
      </c>
      <c r="CG3955">
        <v>0</v>
      </c>
      <c r="CH3955">
        <v>0</v>
      </c>
      <c r="CI3955">
        <v>0</v>
      </c>
    </row>
    <row r="3956" spans="77:87" x14ac:dyDescent="0.25">
      <c r="BY3956" t="s">
        <v>5285</v>
      </c>
      <c r="BZ3956" t="s">
        <v>1360</v>
      </c>
      <c r="CA3956" t="s">
        <v>1361</v>
      </c>
      <c r="CB3956">
        <v>0</v>
      </c>
      <c r="CC3956">
        <v>7.3561053406623498E-3</v>
      </c>
      <c r="CD3956">
        <v>3842</v>
      </c>
      <c r="CE3956">
        <v>-0.35829977236634197</v>
      </c>
      <c r="CF3956">
        <v>6.4180989242531338E-3</v>
      </c>
      <c r="CG3956">
        <v>2.34379563328124</v>
      </c>
      <c r="CH3956">
        <v>2.044928876899017</v>
      </c>
      <c r="CI3956">
        <v>0</v>
      </c>
    </row>
    <row r="3957" spans="77:87" x14ac:dyDescent="0.25">
      <c r="BY3957" t="s">
        <v>6257</v>
      </c>
      <c r="BZ3957" t="s">
        <v>2325</v>
      </c>
      <c r="CA3957" t="s">
        <v>2326</v>
      </c>
      <c r="CB3957">
        <v>0</v>
      </c>
      <c r="CC3957">
        <v>5.5613444709657798E-4</v>
      </c>
      <c r="CD3957">
        <v>3843</v>
      </c>
      <c r="CE3957">
        <v>-5.0962475719645504</v>
      </c>
      <c r="CF3957">
        <v>4.8521951920950515E-4</v>
      </c>
      <c r="CG3957">
        <v>8157.3800700126003</v>
      </c>
      <c r="CH3957">
        <v>7117.1999077650171</v>
      </c>
      <c r="CI3957">
        <v>0</v>
      </c>
    </row>
    <row r="3958" spans="77:87" x14ac:dyDescent="0.25">
      <c r="BY3958" t="s">
        <v>8642</v>
      </c>
      <c r="BZ3958" t="s">
        <v>1938</v>
      </c>
      <c r="CA3958" t="s">
        <v>1939</v>
      </c>
      <c r="CB3958">
        <v>0</v>
      </c>
      <c r="CC3958">
        <v>1.7853953251671401E-4</v>
      </c>
      <c r="CD3958">
        <v>3844</v>
      </c>
      <c r="CE3958">
        <v>1.43091293650741E-2</v>
      </c>
      <c r="CF3958">
        <v>1.5577324256737781E-4</v>
      </c>
      <c r="CG3958">
        <v>0</v>
      </c>
      <c r="CH3958">
        <v>0</v>
      </c>
      <c r="CI3958">
        <v>0</v>
      </c>
    </row>
    <row r="3959" spans="77:87" x14ac:dyDescent="0.25">
      <c r="BY3959" t="s">
        <v>312</v>
      </c>
      <c r="BZ3959" t="s">
        <v>312</v>
      </c>
      <c r="CA3959" t="s">
        <v>313</v>
      </c>
      <c r="CB3959">
        <v>0</v>
      </c>
      <c r="CC3959">
        <v>1.4675532431617601E-2</v>
      </c>
      <c r="CD3959">
        <v>3845</v>
      </c>
      <c r="CE3959">
        <v>0.88670201369811896</v>
      </c>
      <c r="CF3959">
        <v>1.280419658913232E-2</v>
      </c>
      <c r="CG3959">
        <v>1474.8756073244799</v>
      </c>
      <c r="CH3959">
        <v>1286.8083191321068</v>
      </c>
      <c r="CI3959">
        <v>0</v>
      </c>
    </row>
    <row r="3960" spans="77:87" x14ac:dyDescent="0.25">
      <c r="BY3960" t="s">
        <v>8308</v>
      </c>
      <c r="BZ3960" t="s">
        <v>8309</v>
      </c>
      <c r="CA3960" t="s">
        <v>8310</v>
      </c>
      <c r="CB3960">
        <v>0</v>
      </c>
      <c r="CC3960">
        <v>1.0341934774219701</v>
      </c>
      <c r="CD3960">
        <v>3846</v>
      </c>
      <c r="CE3960">
        <v>0</v>
      </c>
      <c r="CF3960">
        <v>0.90231933034198541</v>
      </c>
      <c r="CG3960">
        <v>0</v>
      </c>
      <c r="CH3960">
        <v>0</v>
      </c>
      <c r="CI3960">
        <v>0</v>
      </c>
    </row>
    <row r="3961" spans="77:87" x14ac:dyDescent="0.25">
      <c r="BY3961" t="s">
        <v>7354</v>
      </c>
      <c r="BZ3961" t="s">
        <v>2268</v>
      </c>
      <c r="CA3961" t="s">
        <v>2269</v>
      </c>
      <c r="CB3961">
        <v>0</v>
      </c>
      <c r="CC3961">
        <v>2.8426780893727799E-2</v>
      </c>
      <c r="CD3961">
        <v>3847</v>
      </c>
      <c r="CE3961">
        <v>1014.91776768344</v>
      </c>
      <c r="CF3961">
        <v>2.4801968354845005E-2</v>
      </c>
      <c r="CG3961">
        <v>3.8525113423174399E-3</v>
      </c>
      <c r="CH3961">
        <v>3.3612622110131755E-3</v>
      </c>
      <c r="CI3961">
        <v>0</v>
      </c>
    </row>
    <row r="3962" spans="77:87" x14ac:dyDescent="0.25">
      <c r="BY3962" t="s">
        <v>7616</v>
      </c>
      <c r="BZ3962" t="s">
        <v>2852</v>
      </c>
      <c r="CA3962" t="s">
        <v>2853</v>
      </c>
      <c r="CB3962">
        <v>0</v>
      </c>
      <c r="CC3962">
        <v>3.1204475464366698E-4</v>
      </c>
      <c r="CD3962">
        <v>3848</v>
      </c>
      <c r="CE3962">
        <v>-1.20157894225088</v>
      </c>
      <c r="CF3962">
        <v>2.7225467980003455E-4</v>
      </c>
      <c r="CG3962">
        <v>17327.259699518501</v>
      </c>
      <c r="CH3962">
        <v>15117.791506194106</v>
      </c>
      <c r="CI3962">
        <v>0</v>
      </c>
    </row>
    <row r="3963" spans="77:87" x14ac:dyDescent="0.25">
      <c r="BY3963" t="s">
        <v>4694</v>
      </c>
      <c r="BZ3963" t="s">
        <v>1646</v>
      </c>
      <c r="CA3963" t="s">
        <v>1647</v>
      </c>
      <c r="CB3963">
        <v>0</v>
      </c>
      <c r="CC3963">
        <v>5.2263084035462698E-4</v>
      </c>
      <c r="CD3963">
        <v>3849</v>
      </c>
      <c r="CE3963">
        <v>-25.453664136625001</v>
      </c>
      <c r="CF3963">
        <v>4.5598809137764731E-4</v>
      </c>
      <c r="CG3963">
        <v>131.858437721803</v>
      </c>
      <c r="CH3963">
        <v>115.04464089414508</v>
      </c>
      <c r="CI3963">
        <v>0</v>
      </c>
    </row>
    <row r="3964" spans="77:87" x14ac:dyDescent="0.25">
      <c r="BY3964" t="s">
        <v>8605</v>
      </c>
      <c r="BZ3964" t="s">
        <v>8606</v>
      </c>
      <c r="CA3964" t="s">
        <v>8607</v>
      </c>
      <c r="CB3964">
        <v>0</v>
      </c>
      <c r="CC3964">
        <v>6.7910625236634702E-5</v>
      </c>
      <c r="CD3964">
        <v>3850</v>
      </c>
      <c r="CE3964">
        <v>50.978936400245402</v>
      </c>
      <c r="CF3964">
        <v>5.9251069770210496E-5</v>
      </c>
      <c r="CG3964">
        <v>7602.1121538600401</v>
      </c>
      <c r="CH3964">
        <v>6632.7364246727338</v>
      </c>
      <c r="CI3964">
        <v>0</v>
      </c>
    </row>
    <row r="3965" spans="77:87" x14ac:dyDescent="0.25">
      <c r="BY3965" t="s">
        <v>1594</v>
      </c>
      <c r="BZ3965" t="s">
        <v>1594</v>
      </c>
      <c r="CA3965" t="s">
        <v>1593</v>
      </c>
      <c r="CB3965">
        <v>0</v>
      </c>
      <c r="CC3965">
        <v>6.9687506382286601E-2</v>
      </c>
      <c r="CD3965">
        <v>3851</v>
      </c>
      <c r="CE3965">
        <v>0.79660651301387797</v>
      </c>
      <c r="CF3965">
        <v>6.0801373693455736E-2</v>
      </c>
      <c r="CG3965">
        <v>0</v>
      </c>
      <c r="CH3965">
        <v>0</v>
      </c>
      <c r="CI3965">
        <v>0</v>
      </c>
    </row>
    <row r="3966" spans="77:87" x14ac:dyDescent="0.25">
      <c r="BY3966" t="s">
        <v>7702</v>
      </c>
      <c r="BZ3966" t="s">
        <v>7703</v>
      </c>
      <c r="CA3966" t="s">
        <v>7704</v>
      </c>
      <c r="CB3966">
        <v>0</v>
      </c>
      <c r="CC3966">
        <v>8.1157819520197404E-7</v>
      </c>
      <c r="CD3966">
        <v>3852</v>
      </c>
      <c r="CE3966">
        <v>3.1108808460123401</v>
      </c>
      <c r="CF3966">
        <v>7.0809061321898987E-7</v>
      </c>
      <c r="CG3966">
        <v>53.384410109922399</v>
      </c>
      <c r="CH3966">
        <v>46.577150439165777</v>
      </c>
      <c r="CI3966">
        <v>0</v>
      </c>
    </row>
    <row r="3967" spans="77:87" x14ac:dyDescent="0.25">
      <c r="BY3967" t="s">
        <v>7223</v>
      </c>
      <c r="BZ3967" t="s">
        <v>753</v>
      </c>
      <c r="CA3967" t="s">
        <v>7224</v>
      </c>
      <c r="CB3967">
        <v>0</v>
      </c>
      <c r="CC3967">
        <v>4.7272605215260199E-3</v>
      </c>
      <c r="CD3967">
        <v>3853</v>
      </c>
      <c r="CE3967">
        <v>-0.57918362469865803</v>
      </c>
      <c r="CF3967">
        <v>4.1244686233841534E-3</v>
      </c>
      <c r="CG3967">
        <v>1015.01588357378</v>
      </c>
      <c r="CH3967">
        <v>885.58714819575346</v>
      </c>
      <c r="CI3967">
        <v>0</v>
      </c>
    </row>
    <row r="3968" spans="77:87" x14ac:dyDescent="0.25">
      <c r="BY3968" t="s">
        <v>8202</v>
      </c>
      <c r="BZ3968" t="s">
        <v>8203</v>
      </c>
      <c r="CA3968" t="s">
        <v>8204</v>
      </c>
      <c r="CB3968">
        <v>0</v>
      </c>
      <c r="CC3968">
        <v>2.0825967381776799E-3</v>
      </c>
      <c r="CD3968">
        <v>3854</v>
      </c>
      <c r="CE3968">
        <v>0</v>
      </c>
      <c r="CF3968">
        <v>1.8170364977056922E-3</v>
      </c>
      <c r="CG3968">
        <v>0</v>
      </c>
      <c r="CH3968">
        <v>0</v>
      </c>
      <c r="CI3968">
        <v>0</v>
      </c>
    </row>
    <row r="3969" spans="77:87" x14ac:dyDescent="0.25">
      <c r="BY3969" t="s">
        <v>4517</v>
      </c>
      <c r="BZ3969" t="s">
        <v>4518</v>
      </c>
      <c r="CA3969" t="s">
        <v>4519</v>
      </c>
      <c r="CB3969">
        <v>0</v>
      </c>
      <c r="CC3969">
        <v>1.92893084732223E-6</v>
      </c>
      <c r="CD3969">
        <v>3855</v>
      </c>
      <c r="CE3969">
        <v>17.720283290369</v>
      </c>
      <c r="CF3969">
        <v>1.6829651592567839E-6</v>
      </c>
      <c r="CG3969">
        <v>209.38954727720599</v>
      </c>
      <c r="CH3969">
        <v>182.68944854570043</v>
      </c>
      <c r="CI3969">
        <v>0</v>
      </c>
    </row>
    <row r="3970" spans="77:87" x14ac:dyDescent="0.25">
      <c r="BY3970" t="s">
        <v>6090</v>
      </c>
      <c r="BZ3970" t="s">
        <v>6091</v>
      </c>
      <c r="CA3970" t="s">
        <v>6092</v>
      </c>
      <c r="CB3970">
        <v>0</v>
      </c>
      <c r="CC3970">
        <v>0.70379950884634901</v>
      </c>
      <c r="CD3970">
        <v>3856</v>
      </c>
      <c r="CE3970">
        <v>0</v>
      </c>
      <c r="CF3970">
        <v>0.61405521827531595</v>
      </c>
      <c r="CG3970">
        <v>0</v>
      </c>
      <c r="CH3970">
        <v>0</v>
      </c>
      <c r="CI3970">
        <v>0</v>
      </c>
    </row>
    <row r="3971" spans="77:87" x14ac:dyDescent="0.25">
      <c r="BY3971" t="s">
        <v>7511</v>
      </c>
      <c r="BZ3971" t="s">
        <v>2339</v>
      </c>
      <c r="CA3971" t="s">
        <v>2340</v>
      </c>
      <c r="CB3971">
        <v>0</v>
      </c>
      <c r="CC3971">
        <v>1.0712806564222899E-2</v>
      </c>
      <c r="CD3971">
        <v>3857</v>
      </c>
      <c r="CE3971">
        <v>-37.294075031500803</v>
      </c>
      <c r="CF3971">
        <v>9.3467737479925855E-3</v>
      </c>
      <c r="CG3971">
        <v>5.8098207202321204</v>
      </c>
      <c r="CH3971">
        <v>5.0689872409124446</v>
      </c>
      <c r="CI3971">
        <v>0</v>
      </c>
    </row>
    <row r="3972" spans="77:87" x14ac:dyDescent="0.25">
      <c r="BY3972" t="s">
        <v>9316</v>
      </c>
      <c r="BZ3972" t="s">
        <v>9317</v>
      </c>
      <c r="CA3972" t="s">
        <v>9318</v>
      </c>
      <c r="CB3972">
        <v>0</v>
      </c>
      <c r="CC3972">
        <v>5.0036175893022504E-4</v>
      </c>
      <c r="CD3972">
        <v>3858</v>
      </c>
      <c r="CE3972">
        <v>0</v>
      </c>
      <c r="CF3972">
        <v>4.3655862960199655E-4</v>
      </c>
      <c r="CG3972">
        <v>0</v>
      </c>
      <c r="CH3972">
        <v>0</v>
      </c>
      <c r="CI3972">
        <v>0</v>
      </c>
    </row>
    <row r="3973" spans="77:87" x14ac:dyDescent="0.25">
      <c r="BY3973" t="s">
        <v>5980</v>
      </c>
      <c r="BZ3973" t="s">
        <v>865</v>
      </c>
      <c r="CA3973" t="s">
        <v>866</v>
      </c>
      <c r="CB3973">
        <v>0</v>
      </c>
      <c r="CC3973">
        <v>5.2137604415304203E-3</v>
      </c>
      <c r="CD3973">
        <v>3859</v>
      </c>
      <c r="CE3973">
        <v>-2.1835457622340502</v>
      </c>
      <c r="CF3973">
        <v>4.5489329925891128E-3</v>
      </c>
      <c r="CG3973">
        <v>10.510277062404599</v>
      </c>
      <c r="CH3973">
        <v>9.1700695930691438</v>
      </c>
      <c r="CI3973">
        <v>0</v>
      </c>
    </row>
    <row r="3974" spans="77:87" x14ac:dyDescent="0.25">
      <c r="BY3974" t="s">
        <v>7792</v>
      </c>
      <c r="BZ3974" t="s">
        <v>1531</v>
      </c>
      <c r="CA3974" t="s">
        <v>1532</v>
      </c>
      <c r="CB3974">
        <v>0</v>
      </c>
      <c r="CC3974">
        <v>1.04780847562177E-4</v>
      </c>
      <c r="CD3974">
        <v>3860</v>
      </c>
      <c r="CE3974">
        <v>45.622264048223798</v>
      </c>
      <c r="CF3974">
        <v>9.1419822566133602E-5</v>
      </c>
      <c r="CG3974">
        <v>26.195211890544201</v>
      </c>
      <c r="CH3974">
        <v>22.854955641533358</v>
      </c>
      <c r="CI3974">
        <v>0</v>
      </c>
    </row>
    <row r="3975" spans="77:87" x14ac:dyDescent="0.25">
      <c r="BY3975" t="s">
        <v>5480</v>
      </c>
      <c r="BZ3975" t="s">
        <v>2358</v>
      </c>
      <c r="CA3975" t="s">
        <v>2359</v>
      </c>
      <c r="CB3975">
        <v>0</v>
      </c>
      <c r="CC3975">
        <v>6.2980756570479998E-4</v>
      </c>
      <c r="CD3975">
        <v>3861</v>
      </c>
      <c r="CE3975">
        <v>11.0856467481234</v>
      </c>
      <c r="CF3975">
        <v>5.4949828377151837E-4</v>
      </c>
      <c r="CG3975">
        <v>0.21700206593159199</v>
      </c>
      <c r="CH3975">
        <v>0.18933126449639107</v>
      </c>
      <c r="CI3975">
        <v>0</v>
      </c>
    </row>
    <row r="3976" spans="77:87" x14ac:dyDescent="0.25">
      <c r="BY3976" t="s">
        <v>6398</v>
      </c>
      <c r="BZ3976" t="s">
        <v>314</v>
      </c>
      <c r="CA3976" t="s">
        <v>315</v>
      </c>
      <c r="CB3976">
        <v>0</v>
      </c>
      <c r="CC3976">
        <v>3.1114178382298402E-8</v>
      </c>
      <c r="CD3976">
        <v>3862</v>
      </c>
      <c r="CE3976">
        <v>1.2271813066736099</v>
      </c>
      <c r="CF3976">
        <v>2.7146685040058018E-8</v>
      </c>
      <c r="CG3976">
        <v>1167.1249458775901</v>
      </c>
      <c r="CH3976">
        <v>1018.3001755289556</v>
      </c>
      <c r="CI3976">
        <v>0</v>
      </c>
    </row>
    <row r="3977" spans="77:87" x14ac:dyDescent="0.25">
      <c r="BY3977" t="s">
        <v>9435</v>
      </c>
      <c r="BZ3977" t="s">
        <v>9436</v>
      </c>
      <c r="CA3977" t="s">
        <v>9437</v>
      </c>
      <c r="CB3977">
        <v>0</v>
      </c>
      <c r="CC3977">
        <v>1.69778650105541E-3</v>
      </c>
      <c r="CD3977">
        <v>3863</v>
      </c>
      <c r="CE3977">
        <v>-15.2382501363711</v>
      </c>
      <c r="CF3977">
        <v>1.4812949531598312E-3</v>
      </c>
      <c r="CG3977">
        <v>9175.6158666135198</v>
      </c>
      <c r="CH3977">
        <v>8005.5963849981672</v>
      </c>
      <c r="CI3977">
        <v>0</v>
      </c>
    </row>
    <row r="3978" spans="77:87" x14ac:dyDescent="0.25">
      <c r="BY3978" t="s">
        <v>590</v>
      </c>
      <c r="BZ3978" t="s">
        <v>590</v>
      </c>
      <c r="CA3978" t="s">
        <v>591</v>
      </c>
      <c r="CB3978">
        <v>0</v>
      </c>
      <c r="CC3978">
        <v>1.0448386197332101E-2</v>
      </c>
      <c r="CD3978">
        <v>3864</v>
      </c>
      <c r="CE3978">
        <v>-36.359982419134397</v>
      </c>
      <c r="CF3978">
        <v>9.1160706797654995E-3</v>
      </c>
      <c r="CG3978">
        <v>0</v>
      </c>
      <c r="CH3978">
        <v>0</v>
      </c>
      <c r="CI3978">
        <v>0</v>
      </c>
    </row>
    <row r="3979" spans="77:87" x14ac:dyDescent="0.25">
      <c r="BY3979" t="s">
        <v>7425</v>
      </c>
      <c r="BZ3979" t="s">
        <v>7425</v>
      </c>
      <c r="CA3979" t="s">
        <v>11064</v>
      </c>
      <c r="CB3979">
        <v>0</v>
      </c>
      <c r="CC3979">
        <v>2.4456812535619101E-3</v>
      </c>
      <c r="CD3979">
        <v>3865</v>
      </c>
      <c r="CE3979">
        <v>1.63058656750716</v>
      </c>
      <c r="CF3979">
        <v>2.1338226541952176E-3</v>
      </c>
      <c r="CG3979">
        <v>62523.890108750602</v>
      </c>
      <c r="CH3979">
        <v>54551.218785423407</v>
      </c>
      <c r="CI3979">
        <v>0</v>
      </c>
    </row>
    <row r="3980" spans="77:87" x14ac:dyDescent="0.25">
      <c r="BY3980" t="s">
        <v>7391</v>
      </c>
      <c r="BZ3980" t="s">
        <v>7391</v>
      </c>
      <c r="CA3980" t="s">
        <v>3026</v>
      </c>
      <c r="CB3980">
        <v>0</v>
      </c>
      <c r="CC3980">
        <v>1.1435951318582399E-3</v>
      </c>
      <c r="CD3980">
        <v>3866</v>
      </c>
      <c r="CE3980">
        <v>-1.81846503457363</v>
      </c>
      <c r="CF3980">
        <v>9.9777074221446874E-4</v>
      </c>
      <c r="CG3980">
        <v>0</v>
      </c>
      <c r="CH3980">
        <v>0</v>
      </c>
      <c r="CI3980">
        <v>0</v>
      </c>
    </row>
    <row r="3981" spans="77:87" x14ac:dyDescent="0.25">
      <c r="BY3981" t="s">
        <v>4690</v>
      </c>
      <c r="BZ3981" t="s">
        <v>4691</v>
      </c>
      <c r="CA3981" t="s">
        <v>4692</v>
      </c>
      <c r="CB3981">
        <v>0</v>
      </c>
      <c r="CC3981">
        <v>4.5889161448167502E-6</v>
      </c>
      <c r="CD3981">
        <v>3867</v>
      </c>
      <c r="CE3981">
        <v>5.1878804588353997</v>
      </c>
      <c r="CF3981">
        <v>4.0037650915265887E-6</v>
      </c>
      <c r="CG3981">
        <v>8.1105575783190709</v>
      </c>
      <c r="CH3981">
        <v>7.0763479392772961</v>
      </c>
      <c r="CI3981">
        <v>0</v>
      </c>
    </row>
    <row r="3982" spans="77:87" x14ac:dyDescent="0.25">
      <c r="BY3982" t="s">
        <v>4392</v>
      </c>
      <c r="BZ3982" t="s">
        <v>500</v>
      </c>
      <c r="CA3982" t="s">
        <v>501</v>
      </c>
      <c r="CB3982">
        <v>0</v>
      </c>
      <c r="CC3982">
        <v>6.9518537081264997E-4</v>
      </c>
      <c r="CD3982">
        <v>3868</v>
      </c>
      <c r="CE3982">
        <v>16.028994032803698</v>
      </c>
      <c r="CF3982">
        <v>6.0653950343884607E-4</v>
      </c>
      <c r="CG3982">
        <v>913.47357724782205</v>
      </c>
      <c r="CH3982">
        <v>796.99290751864362</v>
      </c>
      <c r="CI3982">
        <v>0</v>
      </c>
    </row>
    <row r="3983" spans="77:87" x14ac:dyDescent="0.25">
      <c r="BY3983" t="s">
        <v>9108</v>
      </c>
      <c r="BZ3983" t="s">
        <v>9109</v>
      </c>
      <c r="CA3983" t="s">
        <v>9110</v>
      </c>
      <c r="CB3983">
        <v>0</v>
      </c>
      <c r="CC3983">
        <v>7.40936541250671E-4</v>
      </c>
      <c r="CD3983">
        <v>3869</v>
      </c>
      <c r="CE3983">
        <v>-10.367505111211599</v>
      </c>
      <c r="CF3983">
        <v>6.4645675912963329E-4</v>
      </c>
      <c r="CG3983">
        <v>603.71610189922899</v>
      </c>
      <c r="CH3983">
        <v>526.73384688165095</v>
      </c>
      <c r="CI3983">
        <v>0</v>
      </c>
    </row>
    <row r="3984" spans="77:87" x14ac:dyDescent="0.25">
      <c r="BY3984" t="s">
        <v>6524</v>
      </c>
      <c r="BZ3984" t="s">
        <v>1672</v>
      </c>
      <c r="CA3984" t="s">
        <v>1673</v>
      </c>
      <c r="CB3984">
        <v>0</v>
      </c>
      <c r="CC3984">
        <v>1.2125660405816399E-2</v>
      </c>
      <c r="CD3984">
        <v>3870</v>
      </c>
      <c r="CE3984">
        <v>-0.22196715616997101</v>
      </c>
      <c r="CF3984">
        <v>1.0579468944829131E-2</v>
      </c>
      <c r="CG3984">
        <v>0</v>
      </c>
      <c r="CH3984">
        <v>0</v>
      </c>
      <c r="CI3984">
        <v>0</v>
      </c>
    </row>
    <row r="3985" spans="77:87" x14ac:dyDescent="0.25">
      <c r="BY3985" t="s">
        <v>7261</v>
      </c>
      <c r="BZ3985" t="s">
        <v>7262</v>
      </c>
      <c r="CA3985" t="s">
        <v>7263</v>
      </c>
      <c r="CB3985">
        <v>0</v>
      </c>
      <c r="CC3985">
        <v>1.0427780562189801E-3</v>
      </c>
      <c r="CD3985">
        <v>3871</v>
      </c>
      <c r="CE3985">
        <v>-13.392859705620101</v>
      </c>
      <c r="CF3985">
        <v>9.0980925515827345E-4</v>
      </c>
      <c r="CG3985">
        <v>1.0252493152464901</v>
      </c>
      <c r="CH3985">
        <v>0.8945156740621496</v>
      </c>
      <c r="CI3985">
        <v>0</v>
      </c>
    </row>
    <row r="3986" spans="77:87" x14ac:dyDescent="0.25">
      <c r="BY3986" t="s">
        <v>6598</v>
      </c>
      <c r="BZ3986" t="s">
        <v>6599</v>
      </c>
      <c r="CA3986" t="s">
        <v>6600</v>
      </c>
      <c r="CB3986">
        <v>0</v>
      </c>
      <c r="CC3986">
        <v>3.1314114580561998E-4</v>
      </c>
      <c r="CD3986">
        <v>3872</v>
      </c>
      <c r="CE3986">
        <v>14.115984638456201</v>
      </c>
      <c r="CF3986">
        <v>2.732112657393623E-4</v>
      </c>
      <c r="CG3986">
        <v>20.337953703446999</v>
      </c>
      <c r="CH3986">
        <v>17.744579874905668</v>
      </c>
      <c r="CI3986">
        <v>0</v>
      </c>
    </row>
    <row r="3987" spans="77:87" x14ac:dyDescent="0.25">
      <c r="BY3987" t="s">
        <v>6644</v>
      </c>
      <c r="BZ3987" t="s">
        <v>6645</v>
      </c>
      <c r="CA3987" t="s">
        <v>6646</v>
      </c>
      <c r="CB3987">
        <v>0</v>
      </c>
      <c r="CC3987">
        <v>8.6285967154657497E-3</v>
      </c>
      <c r="CD3987">
        <v>3873</v>
      </c>
      <c r="CE3987">
        <v>0</v>
      </c>
      <c r="CF3987">
        <v>7.5283298338898541E-3</v>
      </c>
      <c r="CG3987">
        <v>0</v>
      </c>
      <c r="CH3987">
        <v>0</v>
      </c>
      <c r="CI3987">
        <v>0</v>
      </c>
    </row>
    <row r="3988" spans="77:87" x14ac:dyDescent="0.25">
      <c r="BY3988" t="s">
        <v>7198</v>
      </c>
      <c r="BZ3988" t="s">
        <v>588</v>
      </c>
      <c r="CA3988" t="s">
        <v>589</v>
      </c>
      <c r="CB3988">
        <v>0</v>
      </c>
      <c r="CC3988">
        <v>2.7730384725451802E-4</v>
      </c>
      <c r="CD3988">
        <v>3874</v>
      </c>
      <c r="CE3988">
        <v>0.66559358354216802</v>
      </c>
      <c r="CF3988">
        <v>2.4194372447570553E-4</v>
      </c>
      <c r="CG3988">
        <v>0</v>
      </c>
      <c r="CH3988">
        <v>0</v>
      </c>
      <c r="CI3988">
        <v>0</v>
      </c>
    </row>
    <row r="3989" spans="77:87" x14ac:dyDescent="0.25">
      <c r="BY3989" t="s">
        <v>8508</v>
      </c>
      <c r="BZ3989" t="s">
        <v>8509</v>
      </c>
      <c r="CA3989" t="s">
        <v>8510</v>
      </c>
      <c r="CB3989">
        <v>0</v>
      </c>
      <c r="CC3989">
        <v>1.1315205220121901E-6</v>
      </c>
      <c r="CD3989">
        <v>3875</v>
      </c>
      <c r="CE3989">
        <v>0</v>
      </c>
      <c r="CF3989">
        <v>9.8723581416832805E-7</v>
      </c>
      <c r="CG3989">
        <v>0</v>
      </c>
      <c r="CH3989">
        <v>0</v>
      </c>
      <c r="CI3989">
        <v>0</v>
      </c>
    </row>
    <row r="3990" spans="77:87" x14ac:dyDescent="0.25">
      <c r="BY3990" t="s">
        <v>4850</v>
      </c>
      <c r="BZ3990" t="s">
        <v>1946</v>
      </c>
      <c r="CA3990" t="s">
        <v>4851</v>
      </c>
      <c r="CB3990">
        <v>0</v>
      </c>
      <c r="CC3990">
        <v>6.4701268464721802E-3</v>
      </c>
      <c r="CD3990">
        <v>3876</v>
      </c>
      <c r="CE3990">
        <v>-2.9820697458887899</v>
      </c>
      <c r="CF3990">
        <v>5.645095091771129E-3</v>
      </c>
      <c r="CG3990">
        <v>4315.54627081941</v>
      </c>
      <c r="CH3990">
        <v>3765.2537036421454</v>
      </c>
      <c r="CI3990">
        <v>0</v>
      </c>
    </row>
    <row r="3991" spans="77:87" x14ac:dyDescent="0.25">
      <c r="BY3991" t="s">
        <v>9521</v>
      </c>
      <c r="BZ3991" t="s">
        <v>9521</v>
      </c>
      <c r="CA3991" t="s">
        <v>9522</v>
      </c>
      <c r="CB3991">
        <v>0</v>
      </c>
      <c r="CC3991">
        <v>1.3572037960003899E-5</v>
      </c>
      <c r="CD3991">
        <v>3877</v>
      </c>
      <c r="CE3991">
        <v>-1.8875207419490601</v>
      </c>
      <c r="CF3991">
        <v>1.1841413111571968E-5</v>
      </c>
      <c r="CG3991">
        <v>0</v>
      </c>
      <c r="CH3991">
        <v>0</v>
      </c>
      <c r="CI3991">
        <v>0</v>
      </c>
    </row>
    <row r="3992" spans="77:87" x14ac:dyDescent="0.25">
      <c r="BY3992" t="s">
        <v>9394</v>
      </c>
      <c r="BZ3992" t="s">
        <v>781</v>
      </c>
      <c r="CA3992" t="s">
        <v>782</v>
      </c>
      <c r="CB3992">
        <v>0</v>
      </c>
      <c r="CC3992">
        <v>1.05485202651404E-2</v>
      </c>
      <c r="CD3992">
        <v>3878</v>
      </c>
      <c r="CE3992">
        <v>-2.1492057085386702</v>
      </c>
      <c r="CF3992">
        <v>9.2034362520512919E-3</v>
      </c>
      <c r="CG3992">
        <v>151.88870457629</v>
      </c>
      <c r="CH3992">
        <v>132.52076830094902</v>
      </c>
      <c r="CI3992">
        <v>0</v>
      </c>
    </row>
    <row r="3993" spans="77:87" x14ac:dyDescent="0.25">
      <c r="BY3993" t="s">
        <v>7151</v>
      </c>
      <c r="BZ3993" t="s">
        <v>7152</v>
      </c>
      <c r="CA3993" t="s">
        <v>7153</v>
      </c>
      <c r="CB3993">
        <v>0</v>
      </c>
      <c r="CC3993">
        <v>6.5201469379071002E-3</v>
      </c>
      <c r="CD3993">
        <v>3880</v>
      </c>
      <c r="CE3993">
        <v>1.7865291629015699E-2</v>
      </c>
      <c r="CF3993">
        <v>5.688736921266817E-3</v>
      </c>
      <c r="CG3993">
        <v>323666.53760813602</v>
      </c>
      <c r="CH3993">
        <v>282394.52273157227</v>
      </c>
      <c r="CI3993">
        <v>0</v>
      </c>
    </row>
    <row r="3994" spans="77:87" x14ac:dyDescent="0.25">
      <c r="BY3994" t="s">
        <v>4813</v>
      </c>
      <c r="BZ3994" t="s">
        <v>2196</v>
      </c>
      <c r="CA3994" t="s">
        <v>2197</v>
      </c>
      <c r="CB3994">
        <v>0</v>
      </c>
      <c r="CC3994">
        <v>1.41880046907996E-2</v>
      </c>
      <c r="CD3994">
        <v>3881</v>
      </c>
      <c r="CE3994">
        <v>-4.7764720799005902</v>
      </c>
      <c r="CF3994">
        <v>1.2378835460656986E-2</v>
      </c>
      <c r="CG3994">
        <v>92.477414574632107</v>
      </c>
      <c r="CH3994">
        <v>80.685249532562509</v>
      </c>
      <c r="CI3994">
        <v>0</v>
      </c>
    </row>
    <row r="3995" spans="77:87" x14ac:dyDescent="0.25">
      <c r="BY3995" t="s">
        <v>7769</v>
      </c>
      <c r="BZ3995" t="s">
        <v>7770</v>
      </c>
      <c r="CA3995" t="s">
        <v>7771</v>
      </c>
      <c r="CB3995">
        <v>0</v>
      </c>
      <c r="CC3995">
        <v>1.8352893789453999</v>
      </c>
      <c r="CD3995">
        <v>3882</v>
      </c>
      <c r="CE3995">
        <v>-16.548070554807701</v>
      </c>
      <c r="CF3995">
        <v>1.6012642890785569</v>
      </c>
      <c r="CG3995">
        <v>13487.9931270569</v>
      </c>
      <c r="CH3995">
        <v>11768.085171453371</v>
      </c>
      <c r="CI3995">
        <v>0</v>
      </c>
    </row>
    <row r="3996" spans="77:87" x14ac:dyDescent="0.25">
      <c r="BY3996" t="s">
        <v>8530</v>
      </c>
      <c r="BZ3996" t="s">
        <v>8531</v>
      </c>
      <c r="CA3996" t="s">
        <v>8532</v>
      </c>
      <c r="CB3996">
        <v>0</v>
      </c>
      <c r="CC3996">
        <v>2.72637741676277E-3</v>
      </c>
      <c r="CD3996">
        <v>3883</v>
      </c>
      <c r="CE3996">
        <v>8.86759716984616E-2</v>
      </c>
      <c r="CF3996">
        <v>2.3787261268416833E-3</v>
      </c>
      <c r="CG3996">
        <v>0.26718498684275199</v>
      </c>
      <c r="CH3996">
        <v>0.23311516043048544</v>
      </c>
      <c r="CI3996">
        <v>0</v>
      </c>
    </row>
    <row r="3997" spans="77:87" x14ac:dyDescent="0.25">
      <c r="BY3997" t="s">
        <v>8678</v>
      </c>
      <c r="BZ3997" t="s">
        <v>8679</v>
      </c>
      <c r="CA3997" t="s">
        <v>8680</v>
      </c>
      <c r="CB3997">
        <v>0</v>
      </c>
      <c r="CC3997">
        <v>6.5397846331548904E-3</v>
      </c>
      <c r="CD3997">
        <v>3884</v>
      </c>
      <c r="CE3997">
        <v>-15.478934750956601</v>
      </c>
      <c r="CF3997">
        <v>5.7058705354427804E-3</v>
      </c>
      <c r="CG3997">
        <v>26904.060614398499</v>
      </c>
      <c r="CH3997">
        <v>23473.416229214101</v>
      </c>
      <c r="CI3997">
        <v>0</v>
      </c>
    </row>
    <row r="3998" spans="77:87" x14ac:dyDescent="0.25">
      <c r="BY3998" t="s">
        <v>9049</v>
      </c>
      <c r="BZ3998" t="s">
        <v>9050</v>
      </c>
      <c r="CA3998" t="s">
        <v>9051</v>
      </c>
      <c r="CB3998">
        <v>0</v>
      </c>
      <c r="CC3998">
        <v>6.6542752950789203E-5</v>
      </c>
      <c r="CD3998">
        <v>3885</v>
      </c>
      <c r="CE3998">
        <v>0</v>
      </c>
      <c r="CF3998">
        <v>5.8057620351022298E-5</v>
      </c>
      <c r="CG3998">
        <v>0</v>
      </c>
      <c r="CH3998">
        <v>0</v>
      </c>
      <c r="CI3998">
        <v>0</v>
      </c>
    </row>
    <row r="3999" spans="77:87" x14ac:dyDescent="0.25">
      <c r="BY3999" t="s">
        <v>8586</v>
      </c>
      <c r="BZ3999" t="s">
        <v>8587</v>
      </c>
      <c r="CA3999" t="s">
        <v>8588</v>
      </c>
      <c r="CB3999">
        <v>0</v>
      </c>
      <c r="CC3999">
        <v>3.5117697327081601E-2</v>
      </c>
      <c r="CD3999">
        <v>3886</v>
      </c>
      <c r="CE3999">
        <v>0</v>
      </c>
      <c r="CF3999">
        <v>3.0639699270116134E-2</v>
      </c>
      <c r="CG3999">
        <v>0</v>
      </c>
      <c r="CH3999">
        <v>0</v>
      </c>
      <c r="CI3999">
        <v>0</v>
      </c>
    </row>
    <row r="4000" spans="77:87" x14ac:dyDescent="0.25">
      <c r="BY4000" t="s">
        <v>7181</v>
      </c>
      <c r="BZ4000" t="s">
        <v>7182</v>
      </c>
      <c r="CA4000" t="s">
        <v>7183</v>
      </c>
      <c r="CB4000">
        <v>0</v>
      </c>
      <c r="CC4000">
        <v>1.38366705118495E-3</v>
      </c>
      <c r="CD4000">
        <v>3887</v>
      </c>
      <c r="CE4000">
        <v>0</v>
      </c>
      <c r="CF4000">
        <v>1.207230130820153E-3</v>
      </c>
      <c r="CG4000">
        <v>0</v>
      </c>
      <c r="CH4000">
        <v>0</v>
      </c>
      <c r="CI4000">
        <v>0</v>
      </c>
    </row>
    <row r="4001" spans="77:87" x14ac:dyDescent="0.25">
      <c r="BY4001" t="s">
        <v>6099</v>
      </c>
      <c r="BZ4001" t="s">
        <v>647</v>
      </c>
      <c r="CA4001" t="s">
        <v>648</v>
      </c>
      <c r="CB4001">
        <v>0</v>
      </c>
      <c r="CC4001">
        <v>2.7845121776999102E-3</v>
      </c>
      <c r="CD4001">
        <v>3888</v>
      </c>
      <c r="CE4001">
        <v>-12.9774705536536</v>
      </c>
      <c r="CF4001">
        <v>2.429447891872685E-3</v>
      </c>
      <c r="CG4001">
        <v>4022.1171563284502</v>
      </c>
      <c r="CH4001">
        <v>3509.2409092563857</v>
      </c>
      <c r="CI4001">
        <v>0</v>
      </c>
    </row>
    <row r="4002" spans="77:87" x14ac:dyDescent="0.25">
      <c r="BY4002" t="s">
        <v>4991</v>
      </c>
      <c r="BZ4002" t="s">
        <v>2376</v>
      </c>
      <c r="CA4002" t="s">
        <v>2377</v>
      </c>
      <c r="CB4002">
        <v>0</v>
      </c>
      <c r="CC4002">
        <v>3.4851442002595902E-4</v>
      </c>
      <c r="CD4002">
        <v>3889</v>
      </c>
      <c r="CE4002">
        <v>5.8224099926904902</v>
      </c>
      <c r="CF4002">
        <v>3.0407395227076905E-4</v>
      </c>
      <c r="CG4002">
        <v>19357.305565094601</v>
      </c>
      <c r="CH4002">
        <v>16888.978103267134</v>
      </c>
      <c r="CI4002">
        <v>0</v>
      </c>
    </row>
    <row r="4003" spans="77:87" x14ac:dyDescent="0.25">
      <c r="BY4003" t="s">
        <v>8929</v>
      </c>
      <c r="BZ4003" t="s">
        <v>8930</v>
      </c>
      <c r="CA4003" t="s">
        <v>1564</v>
      </c>
      <c r="CB4003">
        <v>0</v>
      </c>
      <c r="CC4003">
        <v>1.7914598526522399E-2</v>
      </c>
      <c r="CD4003">
        <v>3890</v>
      </c>
      <c r="CE4003">
        <v>0.32408147203189402</v>
      </c>
      <c r="CF4003">
        <v>1.563023641001143E-2</v>
      </c>
      <c r="CG4003">
        <v>0.37537171397548502</v>
      </c>
      <c r="CH4003">
        <v>0.32750656523961519</v>
      </c>
      <c r="CI4003">
        <v>0</v>
      </c>
    </row>
    <row r="4004" spans="77:87" x14ac:dyDescent="0.25">
      <c r="BY4004" t="s">
        <v>1192</v>
      </c>
      <c r="BZ4004" t="s">
        <v>1192</v>
      </c>
      <c r="CA4004" t="s">
        <v>1193</v>
      </c>
      <c r="CB4004">
        <v>0</v>
      </c>
      <c r="CC4004">
        <v>1.3423829037790701E-3</v>
      </c>
      <c r="CD4004">
        <v>3891</v>
      </c>
      <c r="CE4004">
        <v>0</v>
      </c>
      <c r="CF4004">
        <v>1.1712102901865864E-3</v>
      </c>
      <c r="CG4004">
        <v>0</v>
      </c>
      <c r="CH4004">
        <v>0</v>
      </c>
      <c r="CI4004">
        <v>0</v>
      </c>
    </row>
    <row r="4005" spans="77:87" x14ac:dyDescent="0.25">
      <c r="BY4005" t="s">
        <v>6933</v>
      </c>
      <c r="BZ4005" t="s">
        <v>6934</v>
      </c>
      <c r="CA4005" t="s">
        <v>6935</v>
      </c>
      <c r="CB4005">
        <v>0</v>
      </c>
      <c r="CC4005">
        <v>0.61156714941923995</v>
      </c>
      <c r="CD4005">
        <v>3892</v>
      </c>
      <c r="CE4005">
        <v>4.9068599710775898</v>
      </c>
      <c r="CF4005">
        <v>0.53358377592819528</v>
      </c>
      <c r="CG4005">
        <v>114.311685300847</v>
      </c>
      <c r="CH4005">
        <v>99.735345061394852</v>
      </c>
      <c r="CI4005">
        <v>0</v>
      </c>
    </row>
    <row r="4006" spans="77:87" x14ac:dyDescent="0.25">
      <c r="BY4006" t="s">
        <v>9221</v>
      </c>
      <c r="BZ4006" t="s">
        <v>9222</v>
      </c>
      <c r="CA4006" t="s">
        <v>9223</v>
      </c>
      <c r="CB4006">
        <v>0</v>
      </c>
      <c r="CC4006">
        <v>5.8404961802344304E-3</v>
      </c>
      <c r="CD4006">
        <v>3893</v>
      </c>
      <c r="CE4006">
        <v>-4.4524848491394403E-2</v>
      </c>
      <c r="CF4006">
        <v>5.0957511503080194E-3</v>
      </c>
      <c r="CG4006">
        <v>5.7919487999420101</v>
      </c>
      <c r="CH4006">
        <v>5.0533942406662069</v>
      </c>
      <c r="CI4006">
        <v>0</v>
      </c>
    </row>
    <row r="4007" spans="77:87" x14ac:dyDescent="0.25">
      <c r="BY4007" t="s">
        <v>8495</v>
      </c>
      <c r="BZ4007" t="s">
        <v>8496</v>
      </c>
      <c r="CA4007" t="s">
        <v>1162</v>
      </c>
      <c r="CB4007">
        <v>0</v>
      </c>
      <c r="CC4007">
        <v>3.0803792601914699E-4</v>
      </c>
      <c r="CD4007">
        <v>3894</v>
      </c>
      <c r="CE4007">
        <v>5.9476171508170798E-2</v>
      </c>
      <c r="CF4007">
        <v>2.6875877792074162E-4</v>
      </c>
      <c r="CG4007">
        <v>0</v>
      </c>
      <c r="CH4007">
        <v>0</v>
      </c>
      <c r="CI4007">
        <v>0</v>
      </c>
    </row>
    <row r="4008" spans="77:87" x14ac:dyDescent="0.25">
      <c r="BY4008" t="s">
        <v>7474</v>
      </c>
      <c r="BZ4008" t="s">
        <v>1068</v>
      </c>
      <c r="CA4008" t="s">
        <v>1069</v>
      </c>
      <c r="CB4008">
        <v>0</v>
      </c>
      <c r="CC4008">
        <v>5.3569848306437597E-4</v>
      </c>
      <c r="CD4008">
        <v>3896</v>
      </c>
      <c r="CE4008">
        <v>8.7608652920933494</v>
      </c>
      <c r="CF4008">
        <v>4.6738942669490534E-4</v>
      </c>
      <c r="CG4008">
        <v>0.26784924153218798</v>
      </c>
      <c r="CH4008">
        <v>0.23369471334745268</v>
      </c>
      <c r="CI4008">
        <v>0</v>
      </c>
    </row>
    <row r="4009" spans="77:87" x14ac:dyDescent="0.25">
      <c r="BY4009" t="s">
        <v>4514</v>
      </c>
      <c r="BZ4009" t="s">
        <v>8888</v>
      </c>
      <c r="CA4009" t="s">
        <v>8889</v>
      </c>
      <c r="CB4009">
        <v>0</v>
      </c>
      <c r="CC4009">
        <v>0.33993298678010703</v>
      </c>
      <c r="CD4009">
        <v>3897</v>
      </c>
      <c r="CE4009">
        <v>-19.1727192301319</v>
      </c>
      <c r="CF4009">
        <v>0.29658677190382859</v>
      </c>
      <c r="CG4009">
        <v>0.37618956948208898</v>
      </c>
      <c r="CH4009">
        <v>0.32822013271915007</v>
      </c>
      <c r="CI4009">
        <v>0</v>
      </c>
    </row>
    <row r="4010" spans="77:87" x14ac:dyDescent="0.25">
      <c r="BY4010" t="s">
        <v>9173</v>
      </c>
      <c r="BZ4010" t="s">
        <v>1305</v>
      </c>
      <c r="CA4010" t="s">
        <v>1306</v>
      </c>
      <c r="CB4010">
        <v>0</v>
      </c>
      <c r="CC4010">
        <v>1.51651285983366E-3</v>
      </c>
      <c r="CD4010">
        <v>3898</v>
      </c>
      <c r="CE4010">
        <v>-7.9965679044868097</v>
      </c>
      <c r="CF4010">
        <v>1.3231362390248313E-3</v>
      </c>
      <c r="CG4010">
        <v>3.9796803313700702</v>
      </c>
      <c r="CH4010">
        <v>3.4722153735957488</v>
      </c>
      <c r="CI4010">
        <v>0</v>
      </c>
    </row>
    <row r="4011" spans="77:87" x14ac:dyDescent="0.25">
      <c r="BY4011" t="s">
        <v>8467</v>
      </c>
      <c r="BZ4011" t="s">
        <v>8468</v>
      </c>
      <c r="CA4011" t="s">
        <v>8469</v>
      </c>
      <c r="CB4011">
        <v>0</v>
      </c>
      <c r="CC4011">
        <v>1.7957435512477E-18</v>
      </c>
      <c r="CD4011">
        <v>3899</v>
      </c>
      <c r="CE4011">
        <v>0</v>
      </c>
      <c r="CF4011">
        <v>1.5667611080539016E-18</v>
      </c>
      <c r="CG4011">
        <v>0</v>
      </c>
      <c r="CH4011">
        <v>0</v>
      </c>
      <c r="CI4011">
        <v>0</v>
      </c>
    </row>
    <row r="4012" spans="77:87" x14ac:dyDescent="0.25">
      <c r="BY4012" t="s">
        <v>1038</v>
      </c>
      <c r="BZ4012" t="s">
        <v>8007</v>
      </c>
      <c r="CA4012" t="s">
        <v>1579</v>
      </c>
      <c r="CB4012">
        <v>0</v>
      </c>
      <c r="CC4012">
        <v>1.2014103017627699E-3</v>
      </c>
      <c r="CD4012">
        <v>3900</v>
      </c>
      <c r="CE4012">
        <v>0</v>
      </c>
      <c r="CF4012">
        <v>1.0482136685437927E-3</v>
      </c>
      <c r="CG4012">
        <v>0</v>
      </c>
      <c r="CH4012">
        <v>0</v>
      </c>
      <c r="CI4012">
        <v>0</v>
      </c>
    </row>
    <row r="4013" spans="77:87" x14ac:dyDescent="0.25">
      <c r="BY4013" t="s">
        <v>9206</v>
      </c>
      <c r="BZ4013" t="s">
        <v>1447</v>
      </c>
      <c r="CA4013" t="s">
        <v>1448</v>
      </c>
      <c r="CB4013">
        <v>0</v>
      </c>
      <c r="CC4013">
        <v>6.9203538383267202E-5</v>
      </c>
      <c r="CD4013">
        <v>3901</v>
      </c>
      <c r="CE4013">
        <v>102.02252547151301</v>
      </c>
      <c r="CF4013">
        <v>6.0379118389863301E-5</v>
      </c>
      <c r="CG4013">
        <v>815.51175380239795</v>
      </c>
      <c r="CH4013">
        <v>711.52258802803931</v>
      </c>
      <c r="CI4013">
        <v>0</v>
      </c>
    </row>
    <row r="4014" spans="77:87" x14ac:dyDescent="0.25">
      <c r="BY4014" t="s">
        <v>8140</v>
      </c>
      <c r="BZ4014" t="s">
        <v>8141</v>
      </c>
      <c r="CA4014" t="s">
        <v>8142</v>
      </c>
      <c r="CB4014">
        <v>0</v>
      </c>
      <c r="CC4014">
        <v>5.0004594939540203E-5</v>
      </c>
      <c r="CD4014">
        <v>3902</v>
      </c>
      <c r="CE4014">
        <v>0</v>
      </c>
      <c r="CF4014">
        <v>4.3628309020419696E-5</v>
      </c>
      <c r="CG4014">
        <v>0</v>
      </c>
      <c r="CH4014">
        <v>0</v>
      </c>
      <c r="CI4014">
        <v>0</v>
      </c>
    </row>
    <row r="4015" spans="77:87" x14ac:dyDescent="0.25">
      <c r="BY4015" t="s">
        <v>849</v>
      </c>
      <c r="BZ4015" t="s">
        <v>849</v>
      </c>
      <c r="CA4015" t="s">
        <v>848</v>
      </c>
      <c r="CB4015">
        <v>0</v>
      </c>
      <c r="CC4015">
        <v>0.22535800412207699</v>
      </c>
      <c r="CD4015">
        <v>3903</v>
      </c>
      <c r="CE4015">
        <v>31.550383066099599</v>
      </c>
      <c r="CF4015">
        <v>0.19662170358445455</v>
      </c>
      <c r="CG4015">
        <v>27.928779922904699</v>
      </c>
      <c r="CH4015">
        <v>24.367469479815441</v>
      </c>
      <c r="CI4015">
        <v>0</v>
      </c>
    </row>
    <row r="4016" spans="77:87" x14ac:dyDescent="0.25">
      <c r="BY4016" t="s">
        <v>7926</v>
      </c>
      <c r="BZ4016" t="s">
        <v>7926</v>
      </c>
      <c r="CA4016" t="s">
        <v>7927</v>
      </c>
      <c r="CB4016">
        <v>0</v>
      </c>
      <c r="CC4016">
        <v>4.0111618811497302E-2</v>
      </c>
      <c r="CD4016">
        <v>3904</v>
      </c>
      <c r="CE4016">
        <v>0</v>
      </c>
      <c r="CF4016">
        <v>3.4996825850368049E-2</v>
      </c>
      <c r="CG4016">
        <v>0</v>
      </c>
      <c r="CH4016">
        <v>0</v>
      </c>
      <c r="CI4016">
        <v>0</v>
      </c>
    </row>
    <row r="4017" spans="77:87" x14ac:dyDescent="0.25">
      <c r="BY4017" t="s">
        <v>6041</v>
      </c>
      <c r="BZ4017" t="s">
        <v>6042</v>
      </c>
      <c r="CA4017" t="s">
        <v>6043</v>
      </c>
      <c r="CB4017">
        <v>0</v>
      </c>
      <c r="CC4017">
        <v>3.4341715286249599E-5</v>
      </c>
      <c r="CD4017">
        <v>3905</v>
      </c>
      <c r="CE4017">
        <v>-50.311832103510099</v>
      </c>
      <c r="CF4017">
        <v>2.996266580323878E-5</v>
      </c>
      <c r="CG4017">
        <v>0.359248683609457</v>
      </c>
      <c r="CH4017">
        <v>0.31343944696768083</v>
      </c>
      <c r="CI4017">
        <v>0</v>
      </c>
    </row>
    <row r="4018" spans="77:87" x14ac:dyDescent="0.25">
      <c r="BY4018" t="s">
        <v>8030</v>
      </c>
      <c r="BZ4018" t="s">
        <v>8031</v>
      </c>
      <c r="CA4018" t="s">
        <v>8032</v>
      </c>
      <c r="CB4018">
        <v>0</v>
      </c>
      <c r="CC4018">
        <v>6.8637583291235205E-5</v>
      </c>
      <c r="CD4018">
        <v>3906</v>
      </c>
      <c r="CE4018">
        <v>-0.44019515550316402</v>
      </c>
      <c r="CF4018">
        <v>5.9885330495436668E-5</v>
      </c>
      <c r="CG4018">
        <v>0</v>
      </c>
      <c r="CH4018">
        <v>0</v>
      </c>
      <c r="CI4018">
        <v>0</v>
      </c>
    </row>
    <row r="4019" spans="77:87" x14ac:dyDescent="0.25">
      <c r="BY4019" t="s">
        <v>7942</v>
      </c>
      <c r="BZ4019" t="s">
        <v>7943</v>
      </c>
      <c r="CA4019" t="s">
        <v>7944</v>
      </c>
      <c r="CB4019">
        <v>0</v>
      </c>
      <c r="CC4019">
        <v>2.5044069494525398E-2</v>
      </c>
      <c r="CD4019">
        <v>3907</v>
      </c>
      <c r="CE4019">
        <v>-0.51640204440252802</v>
      </c>
      <c r="CF4019">
        <v>2.1850600017000496E-2</v>
      </c>
      <c r="CG4019">
        <v>0</v>
      </c>
      <c r="CH4019">
        <v>0</v>
      </c>
      <c r="CI4019">
        <v>0</v>
      </c>
    </row>
    <row r="4020" spans="77:87" x14ac:dyDescent="0.25">
      <c r="BY4020" t="s">
        <v>7559</v>
      </c>
      <c r="BZ4020" t="s">
        <v>7560</v>
      </c>
      <c r="CA4020" t="s">
        <v>7561</v>
      </c>
      <c r="CB4020">
        <v>0</v>
      </c>
      <c r="CC4020">
        <v>6.5382766925487897E-5</v>
      </c>
      <c r="CD4020">
        <v>3908</v>
      </c>
      <c r="CE4020">
        <v>89.700842434161899</v>
      </c>
      <c r="CF4020">
        <v>5.7045548783751264E-5</v>
      </c>
      <c r="CG4020">
        <v>1.9340649428332499</v>
      </c>
      <c r="CH4020">
        <v>1.6874445857128118</v>
      </c>
      <c r="CI4020">
        <v>0</v>
      </c>
    </row>
    <row r="4021" spans="77:87" x14ac:dyDescent="0.25">
      <c r="BY4021" t="s">
        <v>8361</v>
      </c>
      <c r="BZ4021" t="s">
        <v>8362</v>
      </c>
      <c r="CA4021" t="s">
        <v>8363</v>
      </c>
      <c r="CB4021">
        <v>0</v>
      </c>
      <c r="CC4021">
        <v>3.2385182151798499E-4</v>
      </c>
      <c r="CD4021">
        <v>3909</v>
      </c>
      <c r="CE4021">
        <v>0</v>
      </c>
      <c r="CF4021">
        <v>2.825561803489408E-4</v>
      </c>
      <c r="CG4021">
        <v>0</v>
      </c>
      <c r="CH4021">
        <v>0</v>
      </c>
      <c r="CI4021">
        <v>0</v>
      </c>
    </row>
    <row r="4022" spans="77:87" x14ac:dyDescent="0.25">
      <c r="BY4022" t="s">
        <v>8878</v>
      </c>
      <c r="BZ4022" t="s">
        <v>407</v>
      </c>
      <c r="CA4022" t="s">
        <v>408</v>
      </c>
      <c r="CB4022">
        <v>0</v>
      </c>
      <c r="CC4022">
        <v>1.3798015390854099E-2</v>
      </c>
      <c r="CD4022">
        <v>3910</v>
      </c>
      <c r="CE4022">
        <v>0</v>
      </c>
      <c r="CF4022">
        <v>1.2038575256304735E-2</v>
      </c>
      <c r="CG4022">
        <v>0</v>
      </c>
      <c r="CH4022">
        <v>0</v>
      </c>
      <c r="CI4022">
        <v>0</v>
      </c>
    </row>
    <row r="4023" spans="77:87" x14ac:dyDescent="0.25">
      <c r="BY4023" t="s">
        <v>3881</v>
      </c>
      <c r="BZ4023" t="s">
        <v>8992</v>
      </c>
      <c r="CA4023" t="s">
        <v>8993</v>
      </c>
      <c r="CB4023">
        <v>0</v>
      </c>
      <c r="CC4023">
        <v>1.4314061464023E-2</v>
      </c>
      <c r="CD4023">
        <v>3911</v>
      </c>
      <c r="CE4023">
        <v>0</v>
      </c>
      <c r="CF4023">
        <v>1.2488818230499577E-2</v>
      </c>
      <c r="CG4023">
        <v>0</v>
      </c>
      <c r="CH4023">
        <v>0</v>
      </c>
      <c r="CI4023">
        <v>0</v>
      </c>
    </row>
    <row r="4024" spans="77:87" x14ac:dyDescent="0.25">
      <c r="BY4024" t="s">
        <v>7595</v>
      </c>
      <c r="BZ4024" t="s">
        <v>7596</v>
      </c>
      <c r="CA4024" t="s">
        <v>7597</v>
      </c>
      <c r="CB4024">
        <v>0</v>
      </c>
      <c r="CC4024">
        <v>1.1782514640568799E-3</v>
      </c>
      <c r="CD4024">
        <v>3912</v>
      </c>
      <c r="CE4024">
        <v>0.91951985030199102</v>
      </c>
      <c r="CF4024">
        <v>1.0280079068691315E-3</v>
      </c>
      <c r="CG4024">
        <v>2.3565029281137599</v>
      </c>
      <c r="CH4024">
        <v>2.0560158137382629</v>
      </c>
      <c r="CI4024">
        <v>0</v>
      </c>
    </row>
    <row r="4025" spans="77:87" x14ac:dyDescent="0.25">
      <c r="BY4025" t="s">
        <v>8760</v>
      </c>
      <c r="BZ4025" t="s">
        <v>8761</v>
      </c>
      <c r="CA4025" t="s">
        <v>8762</v>
      </c>
      <c r="CB4025">
        <v>0</v>
      </c>
      <c r="CC4025">
        <v>3.43375982945147E-5</v>
      </c>
      <c r="CD4025">
        <v>3913</v>
      </c>
      <c r="CE4025">
        <v>9.4435060469507792E-3</v>
      </c>
      <c r="CF4025">
        <v>2.9959073785587966E-5</v>
      </c>
      <c r="CG4025">
        <v>0</v>
      </c>
      <c r="CH4025">
        <v>0</v>
      </c>
      <c r="CI4025">
        <v>0</v>
      </c>
    </row>
    <row r="4026" spans="77:87" x14ac:dyDescent="0.25">
      <c r="BY4026" t="s">
        <v>8498</v>
      </c>
      <c r="BZ4026" t="s">
        <v>8499</v>
      </c>
      <c r="CA4026" t="s">
        <v>8500</v>
      </c>
      <c r="CB4026">
        <v>0</v>
      </c>
      <c r="CC4026">
        <v>6.8838952769639206E-5</v>
      </c>
      <c r="CD4026">
        <v>3914</v>
      </c>
      <c r="CE4026">
        <v>0.49079597428517602</v>
      </c>
      <c r="CF4026">
        <v>6.0061022546171459E-5</v>
      </c>
      <c r="CG4026">
        <v>0</v>
      </c>
      <c r="CH4026">
        <v>0</v>
      </c>
      <c r="CI4026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3"/>
  <sheetViews>
    <sheetView topLeftCell="Q1" zoomScale="89" zoomScaleNormal="89" workbookViewId="0">
      <selection activeCell="S4" sqref="S4"/>
    </sheetView>
  </sheetViews>
  <sheetFormatPr defaultRowHeight="15" x14ac:dyDescent="0.25"/>
  <cols>
    <col min="1" max="1" width="32.42578125" hidden="1" customWidth="1"/>
    <col min="2" max="2" width="19.7109375" hidden="1" customWidth="1"/>
    <col min="3" max="3" width="9.140625" hidden="1" customWidth="1"/>
    <col min="4" max="4" width="22.7109375" hidden="1" customWidth="1"/>
    <col min="5" max="5" width="12.5703125" hidden="1" customWidth="1"/>
    <col min="6" max="6" width="17.140625" hidden="1" customWidth="1"/>
    <col min="7" max="7" width="11.5703125" hidden="1" customWidth="1"/>
    <col min="8" max="8" width="21" hidden="1" customWidth="1"/>
    <col min="9" max="9" width="17.85546875" hidden="1" customWidth="1"/>
    <col min="10" max="10" width="20.5703125" hidden="1" customWidth="1"/>
    <col min="11" max="11" width="20.85546875" hidden="1" customWidth="1"/>
    <col min="12" max="13" width="9.140625" hidden="1" customWidth="1"/>
    <col min="14" max="14" width="14.5703125" hidden="1" customWidth="1"/>
    <col min="15" max="16" width="9.140625" hidden="1" customWidth="1"/>
  </cols>
  <sheetData>
    <row r="1" spans="1:14" x14ac:dyDescent="0.25">
      <c r="A1" t="s">
        <v>0</v>
      </c>
      <c r="C1" t="s">
        <v>10</v>
      </c>
      <c r="F1" t="s">
        <v>12</v>
      </c>
      <c r="G1" t="s">
        <v>13</v>
      </c>
      <c r="H1" t="s">
        <v>1492</v>
      </c>
      <c r="I1" t="s">
        <v>1493</v>
      </c>
      <c r="J1" t="s">
        <v>1859</v>
      </c>
      <c r="K1" t="s">
        <v>1860</v>
      </c>
      <c r="N1" t="s">
        <v>1480</v>
      </c>
    </row>
    <row r="2" spans="1:14" x14ac:dyDescent="0.25">
      <c r="A2" t="s">
        <v>1952</v>
      </c>
      <c r="C2" t="s">
        <v>11</v>
      </c>
      <c r="F2" t="s">
        <v>6</v>
      </c>
      <c r="G2" t="s">
        <v>6</v>
      </c>
      <c r="H2" t="s">
        <v>1491</v>
      </c>
      <c r="J2" t="s">
        <v>1861</v>
      </c>
    </row>
    <row r="3" spans="1:14" x14ac:dyDescent="0.25">
      <c r="A3" t="s">
        <v>1953</v>
      </c>
      <c r="C3" t="s">
        <v>1489</v>
      </c>
      <c r="F3" t="s">
        <v>7</v>
      </c>
      <c r="G3" t="s">
        <v>7</v>
      </c>
      <c r="J3" t="s">
        <v>1862</v>
      </c>
      <c r="M3" t="s">
        <v>1481</v>
      </c>
      <c r="N3" t="e">
        <f>VLOOKUP(Portfolio!J28,zooks[],7,FALSE)+0</f>
        <v>#N/A</v>
      </c>
    </row>
    <row r="4" spans="1:14" x14ac:dyDescent="0.25">
      <c r="A4" t="s">
        <v>1965</v>
      </c>
      <c r="C4" t="s">
        <v>1490</v>
      </c>
      <c r="F4" t="str">
        <f>Portfolio!E2</f>
        <v>USD</v>
      </c>
      <c r="G4" t="str">
        <f>Portfolio!E2</f>
        <v>USD</v>
      </c>
      <c r="M4" t="s">
        <v>1482</v>
      </c>
      <c r="N4" t="e">
        <f>VLOOKUP(Portfolio!L28,zooks[],7,FALSE)+0</f>
        <v>#N/A</v>
      </c>
    </row>
    <row r="5" spans="1:14" x14ac:dyDescent="0.25">
      <c r="A5" t="s">
        <v>1954</v>
      </c>
      <c r="M5" t="s">
        <v>1483</v>
      </c>
      <c r="N5" t="e">
        <f>VLOOKUP(Portfolio!J38,zooks[],7,FALSE)+0</f>
        <v>#N/A</v>
      </c>
    </row>
    <row r="6" spans="1:14" x14ac:dyDescent="0.25">
      <c r="A6" t="s">
        <v>1955</v>
      </c>
      <c r="M6" t="s">
        <v>1484</v>
      </c>
      <c r="N6" t="e">
        <f>VLOOKUP(Portfolio!L38,zooks[],7,FALSE)+0</f>
        <v>#N/A</v>
      </c>
    </row>
    <row r="8" spans="1:14" x14ac:dyDescent="0.25">
      <c r="M8" t="s">
        <v>1486</v>
      </c>
    </row>
    <row r="9" spans="1:14" x14ac:dyDescent="0.25">
      <c r="M9" t="s">
        <v>1485</v>
      </c>
    </row>
    <row r="15" spans="1:14" x14ac:dyDescent="0.25">
      <c r="A15" t="s">
        <v>14</v>
      </c>
      <c r="B15" t="e">
        <f>SUMIFS(totalcostorproceeds,action,"buy",bosinto,"*(bank)")</f>
        <v>#REF!</v>
      </c>
      <c r="I15" t="s">
        <v>1653</v>
      </c>
    </row>
    <row r="16" spans="1:14" ht="15.75" thickBot="1" x14ac:dyDescent="0.3">
      <c r="A16" t="s">
        <v>15</v>
      </c>
      <c r="B16" t="e">
        <f>SUMIFS(totalcostorproceeds,action,"sell",bosinto,"*(proceeds)")</f>
        <v>#REF!</v>
      </c>
    </row>
    <row r="17" spans="1:16" ht="15.75" thickBot="1" x14ac:dyDescent="0.3">
      <c r="A17" t="s">
        <v>16</v>
      </c>
      <c r="B17" t="e">
        <f>SUMIFS(totalcostorproceeds,action,"buy",bosinto,"*(proceeds)")</f>
        <v>#REF!</v>
      </c>
      <c r="H17" t="s">
        <v>1654</v>
      </c>
      <c r="I17" s="110">
        <f ca="1">IFERROR(VLOOKUP(INDIRECT("Portfolio!" &amp; "C11"),zooks[],7,FALSE)+0,0)</f>
        <v>0.88756152011238598</v>
      </c>
      <c r="J17" s="111">
        <f ca="1">ROUND(I17,1)</f>
        <v>0.9</v>
      </c>
      <c r="N17" t="s">
        <v>1956</v>
      </c>
      <c r="P17" t="str">
        <f>IF(Portfolio!$E$2="USD","A",IF(Portfolio!$E$2="AUD","B",IF(Portfolio!$E$2="CAD","C",IF(Portfolio!$E$2="EUR","D",IF(Portfolio!$E$2="GBP","E",IF(Portfolio!$E$2="NZD","F",""))))))</f>
        <v>A</v>
      </c>
    </row>
    <row r="18" spans="1:16" ht="15.75" thickBot="1" x14ac:dyDescent="0.3">
      <c r="I18" s="112">
        <f ca="1">IFERROR(VLOOKUP(INDIRECT("Portfolio!" &amp; "C12"),zooks[],7,FALSE)+0,0)</f>
        <v>0.28481047488029698</v>
      </c>
      <c r="J18" s="111">
        <f t="shared" ref="J18:J24" ca="1" si="0">ROUND(I18,1)</f>
        <v>0.3</v>
      </c>
    </row>
    <row r="19" spans="1:16" ht="15.75" thickBot="1" x14ac:dyDescent="0.3">
      <c r="A19" t="s">
        <v>17</v>
      </c>
      <c r="B19" t="e">
        <f>SUMIFS(quantity,action,"buy",asset,"btc")</f>
        <v>#REF!</v>
      </c>
      <c r="D19" t="s">
        <v>1494</v>
      </c>
      <c r="E19" t="e">
        <f>SUMIFS(quantity,asset,"BTC",action,"coin deposit")</f>
        <v>#REF!</v>
      </c>
      <c r="I19" s="112">
        <f ca="1">IFERROR(VLOOKUP(INDIRECT("Portfolio!" &amp; "C13"),zooks[],7,FALSE)+0,0)</f>
        <v>0</v>
      </c>
      <c r="J19" s="111">
        <f t="shared" ca="1" si="0"/>
        <v>0</v>
      </c>
      <c r="N19" t="s">
        <v>1964</v>
      </c>
    </row>
    <row r="20" spans="1:16" ht="15.75" thickBot="1" x14ac:dyDescent="0.3">
      <c r="A20" t="s">
        <v>18</v>
      </c>
      <c r="B20" t="e">
        <f>SUMIFS(quantity,action,"sell",asset,"btc")</f>
        <v>#REF!</v>
      </c>
      <c r="D20" t="s">
        <v>1495</v>
      </c>
      <c r="E20" t="e">
        <f>SUMIFS(quantity,asset,"BTC",action,"coin deduction")</f>
        <v>#REF!</v>
      </c>
      <c r="I20" s="112">
        <f ca="1">IFERROR(VLOOKUP(INDIRECT("Portfolio!" &amp; "C14"),zooks[],7,FALSE)+0,0)</f>
        <v>0</v>
      </c>
      <c r="J20" s="111">
        <f t="shared" ca="1" si="0"/>
        <v>0</v>
      </c>
    </row>
    <row r="21" spans="1:16" ht="15.75" thickBot="1" x14ac:dyDescent="0.3">
      <c r="A21" t="s">
        <v>19</v>
      </c>
      <c r="B21" t="e">
        <f>SUMIFS(totalcostorproceeds,action,"buy",bosinto,"btc")</f>
        <v>#REF!</v>
      </c>
      <c r="I21" s="112">
        <f ca="1">IFERROR(VLOOKUP(INDIRECT("Portfolio!" &amp; "C15"),zooks[],7,FALSE)+0,0)</f>
        <v>0</v>
      </c>
      <c r="J21" s="111">
        <f t="shared" ca="1" si="0"/>
        <v>0</v>
      </c>
      <c r="N21" t="s">
        <v>0</v>
      </c>
      <c r="O21" t="s">
        <v>1957</v>
      </c>
    </row>
    <row r="22" spans="1:16" ht="15.75" thickBot="1" x14ac:dyDescent="0.3">
      <c r="A22" t="s">
        <v>20</v>
      </c>
      <c r="B22" t="e">
        <f>SUMIFS(totalcostorproceeds,action,"sell",bosinto,"btc")</f>
        <v>#REF!</v>
      </c>
      <c r="I22" s="112">
        <f ca="1">IFERROR(VLOOKUP(INDIRECT("Portfolio!" &amp; "C16"),zooks[],7,FALSE)+0,0)</f>
        <v>0</v>
      </c>
      <c r="J22" s="111">
        <f t="shared" ca="1" si="0"/>
        <v>0</v>
      </c>
      <c r="N22" t="s">
        <v>1952</v>
      </c>
      <c r="O22" t="s">
        <v>1958</v>
      </c>
    </row>
    <row r="23" spans="1:16" ht="15.75" thickBot="1" x14ac:dyDescent="0.3">
      <c r="I23" s="112">
        <f ca="1">IFERROR(VLOOKUP(INDIRECT("Portfolio!" &amp; "C17"),zooks[],7,FALSE)+0,0)</f>
        <v>0</v>
      </c>
      <c r="J23" s="111">
        <f t="shared" ca="1" si="0"/>
        <v>0</v>
      </c>
      <c r="N23" t="s">
        <v>1953</v>
      </c>
      <c r="O23" t="s">
        <v>1959</v>
      </c>
    </row>
    <row r="24" spans="1:16" ht="15.75" thickBot="1" x14ac:dyDescent="0.3">
      <c r="A24" t="s">
        <v>21</v>
      </c>
      <c r="B24" t="e">
        <f>SUMIFS(quantity,action,"buy",asset,"eth")</f>
        <v>#REF!</v>
      </c>
      <c r="D24" t="s">
        <v>1496</v>
      </c>
      <c r="E24" t="e">
        <f>SUMIFS(quantity,asset,"ETH",action,"coin deposit")</f>
        <v>#REF!</v>
      </c>
      <c r="I24" s="112">
        <f ca="1">IFERROR(VLOOKUP(INDIRECT("Portfolio!" &amp; "C18"),zooks[],7,FALSE)+0,0)</f>
        <v>0</v>
      </c>
      <c r="J24" s="111">
        <f t="shared" ca="1" si="0"/>
        <v>0</v>
      </c>
      <c r="N24" t="s">
        <v>1965</v>
      </c>
      <c r="O24" t="s">
        <v>1960</v>
      </c>
    </row>
    <row r="25" spans="1:16" ht="15.75" thickBot="1" x14ac:dyDescent="0.3">
      <c r="A25" t="s">
        <v>22</v>
      </c>
      <c r="B25" t="e">
        <f>SUMIFS(quantity,action,"sell",asset,"eth")</f>
        <v>#REF!</v>
      </c>
      <c r="D25" t="s">
        <v>1497</v>
      </c>
      <c r="E25" t="e">
        <f>SUMIFS(quantity,asset,"ETH",action,"coin deduction")</f>
        <v>#REF!</v>
      </c>
      <c r="I25" s="112">
        <f ca="1">IFERROR(VLOOKUP(INDIRECT("Portfolio!" &amp; "C19"),zooks[],7,FALSE)+0,0)</f>
        <v>0</v>
      </c>
      <c r="J25" s="111">
        <f t="shared" ref="J25:J81" ca="1" si="1">IFERROR(ROUND(I25,1),0)</f>
        <v>0</v>
      </c>
      <c r="N25" t="s">
        <v>1961</v>
      </c>
      <c r="O25" t="s">
        <v>1962</v>
      </c>
    </row>
    <row r="26" spans="1:16" ht="15.75" thickBot="1" x14ac:dyDescent="0.3">
      <c r="A26" t="s">
        <v>23</v>
      </c>
      <c r="B26" t="e">
        <f>SUMIFS(totalcostorproceeds,action,"buy",bosinto,"eth")</f>
        <v>#REF!</v>
      </c>
      <c r="I26" s="112">
        <f ca="1">IFERROR(VLOOKUP(INDIRECT("Portfolio!" &amp; "C20"),zooks[],7,FALSE)+0,0)</f>
        <v>0</v>
      </c>
      <c r="J26" s="111">
        <f t="shared" ca="1" si="1"/>
        <v>0</v>
      </c>
      <c r="N26" t="s">
        <v>1955</v>
      </c>
      <c r="O26" t="s">
        <v>1963</v>
      </c>
    </row>
    <row r="27" spans="1:16" ht="15.75" thickBot="1" x14ac:dyDescent="0.3">
      <c r="A27" t="s">
        <v>24</v>
      </c>
      <c r="B27" t="e">
        <f>SUMIFS(totalcostorproceeds,action,"sell",bosinto,"eth")</f>
        <v>#REF!</v>
      </c>
      <c r="I27" s="112">
        <f ca="1">IFERROR(VLOOKUP(INDIRECT("Portfolio!" &amp; "C21"),zooks[],7,FALSE)+0,0)</f>
        <v>0</v>
      </c>
      <c r="J27" s="111">
        <f t="shared" ca="1" si="1"/>
        <v>0</v>
      </c>
    </row>
    <row r="28" spans="1:16" ht="15.75" thickBot="1" x14ac:dyDescent="0.3">
      <c r="I28" s="112">
        <f ca="1">IFERROR(VLOOKUP(INDIRECT("Portfolio!" &amp; "C22"),zooks[],7,FALSE)+0,0)</f>
        <v>0</v>
      </c>
      <c r="J28" s="111">
        <f t="shared" ca="1" si="1"/>
        <v>0</v>
      </c>
    </row>
    <row r="29" spans="1:16" ht="15.75" thickBot="1" x14ac:dyDescent="0.3">
      <c r="I29" s="112">
        <f ca="1">IFERROR(VLOOKUP(INDIRECT("Portfolio!" &amp; "C23"),zooks[],7,FALSE)+0,0)</f>
        <v>0</v>
      </c>
      <c r="J29" s="111">
        <f t="shared" ca="1" si="1"/>
        <v>0</v>
      </c>
    </row>
    <row r="30" spans="1:16" ht="15.75" thickBot="1" x14ac:dyDescent="0.3">
      <c r="A30" t="s">
        <v>1853</v>
      </c>
      <c r="B30" t="e">
        <f>SUMIFS(totalcostorproceeds,action,"buy",bosinto,Portfolio!E2)</f>
        <v>#REF!</v>
      </c>
      <c r="I30" s="112">
        <f ca="1">IFERROR(VLOOKUP(INDIRECT("Portfolio!" &amp; "C24"),zooks[],7,FALSE)+0,0)</f>
        <v>0</v>
      </c>
      <c r="J30" s="111">
        <f t="shared" ca="1" si="1"/>
        <v>0</v>
      </c>
    </row>
    <row r="31" spans="1:16" ht="15.75" thickBot="1" x14ac:dyDescent="0.3">
      <c r="A31" t="s">
        <v>1854</v>
      </c>
      <c r="B31" t="e">
        <f>SUMIFS(totalcostorproceeds,action,"sell",bosinto,Portfolio!E2)</f>
        <v>#REF!</v>
      </c>
      <c r="I31" s="112">
        <f ca="1">IFERROR(VLOOKUP(INDIRECT("Portfolio!" &amp; "C25"),zooks[],7,FALSE)+0,0)</f>
        <v>0</v>
      </c>
      <c r="J31" s="111">
        <f t="shared" ca="1" si="1"/>
        <v>0</v>
      </c>
    </row>
    <row r="32" spans="1:16" ht="15.75" thickBot="1" x14ac:dyDescent="0.3">
      <c r="I32" s="112">
        <f ca="1">IFERROR(VLOOKUP(INDIRECT("Portfolio!" &amp; "C26"),zooks[],7,FALSE)+0,0)</f>
        <v>0</v>
      </c>
      <c r="J32" s="111">
        <f t="shared" ca="1" si="1"/>
        <v>0</v>
      </c>
    </row>
    <row r="33" spans="9:10" ht="15.75" thickBot="1" x14ac:dyDescent="0.3">
      <c r="I33" s="112">
        <f ca="1">IFERROR(VLOOKUP(INDIRECT("Portfolio!" &amp; "C27"),zooks[],7,FALSE)+0,0)</f>
        <v>0</v>
      </c>
      <c r="J33" s="111">
        <f t="shared" ca="1" si="1"/>
        <v>0</v>
      </c>
    </row>
    <row r="34" spans="9:10" ht="15.75" thickBot="1" x14ac:dyDescent="0.3">
      <c r="I34" s="112">
        <f ca="1">IFERROR(VLOOKUP(INDIRECT("Portfolio!" &amp; "C28"),zooks[],7,FALSE)+0,0)</f>
        <v>0</v>
      </c>
      <c r="J34" s="111">
        <f t="shared" ca="1" si="1"/>
        <v>0</v>
      </c>
    </row>
    <row r="35" spans="9:10" ht="15.75" thickBot="1" x14ac:dyDescent="0.3">
      <c r="I35" s="112">
        <f ca="1">IFERROR(VLOOKUP(INDIRECT("Portfolio!" &amp; "C29"),zooks[],7,FALSE)+0,0)</f>
        <v>0</v>
      </c>
      <c r="J35" s="111">
        <f t="shared" ca="1" si="1"/>
        <v>0</v>
      </c>
    </row>
    <row r="36" spans="9:10" ht="15.75" thickBot="1" x14ac:dyDescent="0.3">
      <c r="I36" s="112">
        <f ca="1">IFERROR(VLOOKUP(INDIRECT("Portfolio!" &amp; "C30"),zooks[],7,FALSE)+0,0)</f>
        <v>0</v>
      </c>
      <c r="J36" s="111">
        <f t="shared" ca="1" si="1"/>
        <v>0</v>
      </c>
    </row>
    <row r="37" spans="9:10" ht="15.75" thickBot="1" x14ac:dyDescent="0.3">
      <c r="I37" s="112">
        <f ca="1">IFERROR(VLOOKUP(INDIRECT("Portfolio!" &amp; "C31"),zooks[],7,FALSE)+0,0)</f>
        <v>0</v>
      </c>
      <c r="J37" s="111">
        <f t="shared" ca="1" si="1"/>
        <v>0</v>
      </c>
    </row>
    <row r="38" spans="9:10" ht="15.75" thickBot="1" x14ac:dyDescent="0.3">
      <c r="I38" s="112">
        <f ca="1">IFERROR(VLOOKUP(INDIRECT("Portfolio!" &amp; "C32"),zooks[],7,FALSE)+0,0)</f>
        <v>0</v>
      </c>
      <c r="J38" s="111">
        <f t="shared" ca="1" si="1"/>
        <v>0</v>
      </c>
    </row>
    <row r="39" spans="9:10" ht="15.75" thickBot="1" x14ac:dyDescent="0.3">
      <c r="I39" s="112">
        <f ca="1">IFERROR(VLOOKUP(INDIRECT("Portfolio!" &amp; "C33"),zooks[],7,FALSE)+0,0)</f>
        <v>0</v>
      </c>
      <c r="J39" s="111">
        <f t="shared" ca="1" si="1"/>
        <v>0</v>
      </c>
    </row>
    <row r="40" spans="9:10" ht="15.75" thickBot="1" x14ac:dyDescent="0.3">
      <c r="I40" s="112">
        <f ca="1">IFERROR(VLOOKUP(INDIRECT("Portfolio!" &amp; "C34"),zooks[],7,FALSE)+0,0)</f>
        <v>0</v>
      </c>
      <c r="J40" s="111">
        <f t="shared" ca="1" si="1"/>
        <v>0</v>
      </c>
    </row>
    <row r="41" spans="9:10" ht="15.75" thickBot="1" x14ac:dyDescent="0.3">
      <c r="I41" s="112">
        <f ca="1">IFERROR(VLOOKUP(INDIRECT("Portfolio!" &amp; "C35"),zooks[],7,FALSE)+0,0)</f>
        <v>0</v>
      </c>
      <c r="J41" s="111">
        <f t="shared" ca="1" si="1"/>
        <v>0</v>
      </c>
    </row>
    <row r="42" spans="9:10" ht="15.75" thickBot="1" x14ac:dyDescent="0.3">
      <c r="I42" s="112">
        <f ca="1">IFERROR(VLOOKUP(INDIRECT("Portfolio!" &amp; "C36"),zooks[],7,FALSE)+0,0)</f>
        <v>0</v>
      </c>
      <c r="J42" s="111">
        <f t="shared" ca="1" si="1"/>
        <v>0</v>
      </c>
    </row>
    <row r="43" spans="9:10" ht="15.75" thickBot="1" x14ac:dyDescent="0.3">
      <c r="I43" s="112">
        <f ca="1">IFERROR(VLOOKUP(INDIRECT("Portfolio!" &amp; "C37"),zooks[],7,FALSE)+0,0)</f>
        <v>0</v>
      </c>
      <c r="J43" s="111">
        <f t="shared" ca="1" si="1"/>
        <v>0</v>
      </c>
    </row>
    <row r="44" spans="9:10" ht="15.75" thickBot="1" x14ac:dyDescent="0.3">
      <c r="I44" s="112">
        <f ca="1">IFERROR(VLOOKUP(INDIRECT("Portfolio!" &amp; "C38"),zooks[],7,FALSE)+0,0)</f>
        <v>0</v>
      </c>
      <c r="J44" s="111">
        <f t="shared" ca="1" si="1"/>
        <v>0</v>
      </c>
    </row>
    <row r="45" spans="9:10" ht="15.75" thickBot="1" x14ac:dyDescent="0.3">
      <c r="I45" s="112">
        <f ca="1">IFERROR(VLOOKUP(INDIRECT("Portfolio!" &amp; "C39"),zooks[],7,FALSE)+0,0)</f>
        <v>0</v>
      </c>
      <c r="J45" s="111">
        <f t="shared" ca="1" si="1"/>
        <v>0</v>
      </c>
    </row>
    <row r="46" spans="9:10" ht="15.75" thickBot="1" x14ac:dyDescent="0.3">
      <c r="I46" s="112">
        <f ca="1">IFERROR(VLOOKUP(INDIRECT("Portfolio!" &amp; "C40"),zooks[],7,FALSE)+0,0)</f>
        <v>0</v>
      </c>
      <c r="J46" s="111">
        <f t="shared" ca="1" si="1"/>
        <v>0</v>
      </c>
    </row>
    <row r="47" spans="9:10" ht="15.75" thickBot="1" x14ac:dyDescent="0.3">
      <c r="I47" s="112">
        <f ca="1">IFERROR(VLOOKUP(INDIRECT("Portfolio!" &amp; "C41"),zooks[],7,FALSE)+0,0)</f>
        <v>0</v>
      </c>
      <c r="J47" s="111">
        <f t="shared" ca="1" si="1"/>
        <v>0</v>
      </c>
    </row>
    <row r="48" spans="9:10" ht="15.75" thickBot="1" x14ac:dyDescent="0.3">
      <c r="I48" s="112">
        <f ca="1">IFERROR(VLOOKUP(INDIRECT("Portfolio!" &amp; "C42"),zooks[],7,FALSE)+0,0)</f>
        <v>0</v>
      </c>
      <c r="J48" s="111">
        <f t="shared" ca="1" si="1"/>
        <v>0</v>
      </c>
    </row>
    <row r="49" spans="9:10" ht="15.75" thickBot="1" x14ac:dyDescent="0.3">
      <c r="I49" s="112">
        <f ca="1">IFERROR(VLOOKUP(INDIRECT("Portfolio!" &amp; "C43"),zooks[],7,FALSE)+0,0)</f>
        <v>0</v>
      </c>
      <c r="J49" s="111">
        <f t="shared" ca="1" si="1"/>
        <v>0</v>
      </c>
    </row>
    <row r="50" spans="9:10" ht="15.75" thickBot="1" x14ac:dyDescent="0.3">
      <c r="I50" s="112">
        <f ca="1">IFERROR(VLOOKUP(INDIRECT("Portfolio!" &amp; "C44"),zooks[],7,FALSE)+0,0)</f>
        <v>0</v>
      </c>
      <c r="J50" s="111">
        <f t="shared" ca="1" si="1"/>
        <v>0</v>
      </c>
    </row>
    <row r="51" spans="9:10" ht="15.75" thickBot="1" x14ac:dyDescent="0.3">
      <c r="I51" s="112">
        <f ca="1">IFERROR(VLOOKUP(INDIRECT("Portfolio!" &amp; "C45"),zooks[],7,FALSE)+0,0)</f>
        <v>0</v>
      </c>
      <c r="J51" s="111">
        <f t="shared" ca="1" si="1"/>
        <v>0</v>
      </c>
    </row>
    <row r="52" spans="9:10" ht="15.75" thickBot="1" x14ac:dyDescent="0.3">
      <c r="I52" s="112">
        <f ca="1">IFERROR(VLOOKUP(INDIRECT("Portfolio!" &amp; "C46"),zooks[],7,FALSE)+0,0)</f>
        <v>0</v>
      </c>
      <c r="J52" s="111">
        <f t="shared" ca="1" si="1"/>
        <v>0</v>
      </c>
    </row>
    <row r="53" spans="9:10" ht="15.75" thickBot="1" x14ac:dyDescent="0.3">
      <c r="I53" s="112">
        <f ca="1">IFERROR(VLOOKUP(INDIRECT("Portfolio!" &amp; "C47"),zooks[],7,FALSE)+0,0)</f>
        <v>0</v>
      </c>
      <c r="J53" s="111">
        <f t="shared" ca="1" si="1"/>
        <v>0</v>
      </c>
    </row>
    <row r="54" spans="9:10" ht="15.75" thickBot="1" x14ac:dyDescent="0.3">
      <c r="I54" s="112">
        <f ca="1">IFERROR(VLOOKUP(INDIRECT("Portfolio!" &amp; "C48"),zooks[],7,FALSE)+0,0)</f>
        <v>0</v>
      </c>
      <c r="J54" s="111">
        <f t="shared" ca="1" si="1"/>
        <v>0</v>
      </c>
    </row>
    <row r="55" spans="9:10" ht="15.75" thickBot="1" x14ac:dyDescent="0.3">
      <c r="I55" s="112">
        <f ca="1">IFERROR(VLOOKUP(INDIRECT("Portfolio!" &amp; "C49"),zooks[],7,FALSE)+0,0)</f>
        <v>0</v>
      </c>
      <c r="J55" s="111">
        <f t="shared" ca="1" si="1"/>
        <v>0</v>
      </c>
    </row>
    <row r="56" spans="9:10" ht="15.75" thickBot="1" x14ac:dyDescent="0.3">
      <c r="I56" s="112">
        <f ca="1">IFERROR(VLOOKUP(INDIRECT("Portfolio!" &amp; "C50"),zooks[],7,FALSE)+0,0)</f>
        <v>0</v>
      </c>
      <c r="J56" s="111">
        <f t="shared" ca="1" si="1"/>
        <v>0</v>
      </c>
    </row>
    <row r="57" spans="9:10" ht="15.75" thickBot="1" x14ac:dyDescent="0.3">
      <c r="I57" s="112">
        <f ca="1">IFERROR(VLOOKUP(INDIRECT("Portfolio!" &amp; "C51"),zooks[],7,FALSE)+0,0)</f>
        <v>0</v>
      </c>
      <c r="J57" s="111">
        <f t="shared" ca="1" si="1"/>
        <v>0</v>
      </c>
    </row>
    <row r="58" spans="9:10" ht="15.75" thickBot="1" x14ac:dyDescent="0.3">
      <c r="I58" s="112">
        <f ca="1">IFERROR(VLOOKUP(INDIRECT("Portfolio!" &amp; "C52"),zooks[],7,FALSE)+0,0)</f>
        <v>0</v>
      </c>
      <c r="J58" s="111">
        <f t="shared" ca="1" si="1"/>
        <v>0</v>
      </c>
    </row>
    <row r="59" spans="9:10" ht="15.75" thickBot="1" x14ac:dyDescent="0.3">
      <c r="I59" s="112">
        <f ca="1">IFERROR(VLOOKUP(INDIRECT("Portfolio!" &amp; "C53"),zooks[],7,FALSE)+0,0)</f>
        <v>0</v>
      </c>
      <c r="J59" s="111">
        <f t="shared" ca="1" si="1"/>
        <v>0</v>
      </c>
    </row>
    <row r="60" spans="9:10" ht="15.75" thickBot="1" x14ac:dyDescent="0.3">
      <c r="I60" s="112">
        <f ca="1">IFERROR(VLOOKUP(INDIRECT("Portfolio!" &amp; "C54"),zooks[],7,FALSE)+0,0)</f>
        <v>0</v>
      </c>
      <c r="J60" s="111">
        <f t="shared" ca="1" si="1"/>
        <v>0</v>
      </c>
    </row>
    <row r="61" spans="9:10" ht="15.75" thickBot="1" x14ac:dyDescent="0.3">
      <c r="I61" s="112">
        <f ca="1">IFERROR(VLOOKUP(INDIRECT("Portfolio!" &amp; "C55"),zooks[],7,FALSE)+0,0)</f>
        <v>0</v>
      </c>
      <c r="J61" s="111">
        <f t="shared" ca="1" si="1"/>
        <v>0</v>
      </c>
    </row>
    <row r="62" spans="9:10" ht="15.75" thickBot="1" x14ac:dyDescent="0.3">
      <c r="I62" s="112">
        <f ca="1">IFERROR(VLOOKUP(INDIRECT("Portfolio!" &amp; "C56"),zooks[],7,FALSE)+0,0)</f>
        <v>0</v>
      </c>
      <c r="J62" s="111">
        <f t="shared" ca="1" si="1"/>
        <v>0</v>
      </c>
    </row>
    <row r="63" spans="9:10" ht="15.75" thickBot="1" x14ac:dyDescent="0.3">
      <c r="I63" s="112">
        <f ca="1">IFERROR(VLOOKUP(INDIRECT("Portfolio!" &amp; "C57"),zooks[],7,FALSE)+0,0)</f>
        <v>0</v>
      </c>
      <c r="J63" s="111">
        <f t="shared" ca="1" si="1"/>
        <v>0</v>
      </c>
    </row>
    <row r="64" spans="9:10" ht="15.75" thickBot="1" x14ac:dyDescent="0.3">
      <c r="I64" s="112">
        <f ca="1">IFERROR(VLOOKUP(INDIRECT("Portfolio!" &amp; "C58"),zooks[],7,FALSE)+0,0)</f>
        <v>0</v>
      </c>
      <c r="J64" s="111">
        <f t="shared" ca="1" si="1"/>
        <v>0</v>
      </c>
    </row>
    <row r="65" spans="9:10" ht="15.75" thickBot="1" x14ac:dyDescent="0.3">
      <c r="I65" s="112">
        <f ca="1">IFERROR(VLOOKUP(INDIRECT("Portfolio!" &amp; "C59"),zooks[],7,FALSE)+0,0)</f>
        <v>0</v>
      </c>
      <c r="J65" s="111">
        <f t="shared" ca="1" si="1"/>
        <v>0</v>
      </c>
    </row>
    <row r="66" spans="9:10" ht="15.75" thickBot="1" x14ac:dyDescent="0.3">
      <c r="I66" s="112">
        <f ca="1">IFERROR(VLOOKUP(INDIRECT("Portfolio!" &amp; "C60"),zooks[],7,FALSE)+0,0)</f>
        <v>0</v>
      </c>
      <c r="J66" s="111">
        <f t="shared" ca="1" si="1"/>
        <v>0</v>
      </c>
    </row>
    <row r="67" spans="9:10" ht="15.75" thickBot="1" x14ac:dyDescent="0.3">
      <c r="I67" s="112">
        <f ca="1">IFERROR(VLOOKUP(INDIRECT("Portfolio!" &amp; "C61"),zooks[],7,FALSE)+0,0)</f>
        <v>0</v>
      </c>
      <c r="J67" s="111">
        <f t="shared" ca="1" si="1"/>
        <v>0</v>
      </c>
    </row>
    <row r="68" spans="9:10" ht="15.75" thickBot="1" x14ac:dyDescent="0.3">
      <c r="I68" s="112">
        <f ca="1">IFERROR(VLOOKUP(INDIRECT("Portfolio!" &amp; "C62"),zooks[],7,FALSE)+0,0)</f>
        <v>0</v>
      </c>
      <c r="J68" s="111">
        <f t="shared" ca="1" si="1"/>
        <v>0</v>
      </c>
    </row>
    <row r="69" spans="9:10" ht="15.75" thickBot="1" x14ac:dyDescent="0.3">
      <c r="I69" s="112">
        <f ca="1">IFERROR(VLOOKUP(INDIRECT("Portfolio!" &amp; "C63"),zooks[],7,FALSE)+0,0)</f>
        <v>0</v>
      </c>
      <c r="J69" s="111">
        <f t="shared" ca="1" si="1"/>
        <v>0</v>
      </c>
    </row>
    <row r="70" spans="9:10" ht="15.75" thickBot="1" x14ac:dyDescent="0.3">
      <c r="I70" s="112">
        <f ca="1">IFERROR(VLOOKUP(INDIRECT("Portfolio!" &amp; "C64"),zooks[],7,FALSE)+0,0)</f>
        <v>0</v>
      </c>
      <c r="J70" s="111">
        <f t="shared" ca="1" si="1"/>
        <v>0</v>
      </c>
    </row>
    <row r="71" spans="9:10" ht="15.75" thickBot="1" x14ac:dyDescent="0.3">
      <c r="I71" s="112">
        <f ca="1">IFERROR(VLOOKUP(INDIRECT("Portfolio!" &amp; "C65"),zooks[],7,FALSE)+0,0)</f>
        <v>0</v>
      </c>
      <c r="J71" s="111">
        <f t="shared" ca="1" si="1"/>
        <v>0</v>
      </c>
    </row>
    <row r="72" spans="9:10" ht="15.75" thickBot="1" x14ac:dyDescent="0.3">
      <c r="I72" s="112">
        <f ca="1">IFERROR(VLOOKUP(INDIRECT("Portfolio!" &amp; "C66"),zooks[],7,FALSE)+0,0)</f>
        <v>0</v>
      </c>
      <c r="J72" s="111">
        <f t="shared" ca="1" si="1"/>
        <v>0</v>
      </c>
    </row>
    <row r="73" spans="9:10" ht="15.75" thickBot="1" x14ac:dyDescent="0.3">
      <c r="I73" s="112">
        <f ca="1">IFERROR(VLOOKUP(INDIRECT("Portfolio!" &amp; "C67"),zooks[],7,FALSE)+0,0)</f>
        <v>0</v>
      </c>
      <c r="J73" s="111">
        <f t="shared" ca="1" si="1"/>
        <v>0</v>
      </c>
    </row>
    <row r="74" spans="9:10" ht="15.75" thickBot="1" x14ac:dyDescent="0.3">
      <c r="I74" s="112">
        <f ca="1">IFERROR(VLOOKUP(INDIRECT("Portfolio!" &amp; "C68"),zooks[],7,FALSE)+0,0)</f>
        <v>0</v>
      </c>
      <c r="J74" s="111">
        <f t="shared" ca="1" si="1"/>
        <v>0</v>
      </c>
    </row>
    <row r="75" spans="9:10" ht="15.75" thickBot="1" x14ac:dyDescent="0.3">
      <c r="I75" s="112">
        <f ca="1">IFERROR(VLOOKUP(INDIRECT("Portfolio!" &amp; "C69"),zooks[],7,FALSE)+0,0)</f>
        <v>0</v>
      </c>
      <c r="J75" s="111">
        <f t="shared" ca="1" si="1"/>
        <v>0</v>
      </c>
    </row>
    <row r="76" spans="9:10" ht="15.75" thickBot="1" x14ac:dyDescent="0.3">
      <c r="I76" s="112">
        <f ca="1">IFERROR(VLOOKUP(INDIRECT("Portfolio!" &amp; "C70"),zooks[],7,FALSE)+0,0)</f>
        <v>0</v>
      </c>
      <c r="J76" s="111">
        <f t="shared" ca="1" si="1"/>
        <v>0</v>
      </c>
    </row>
    <row r="77" spans="9:10" ht="15.75" thickBot="1" x14ac:dyDescent="0.3">
      <c r="I77" s="112">
        <f ca="1">IFERROR(VLOOKUP(INDIRECT("Portfolio!" &amp; "C71"),zooks[],7,FALSE)+0,0)</f>
        <v>0</v>
      </c>
      <c r="J77" s="111">
        <f t="shared" ca="1" si="1"/>
        <v>0</v>
      </c>
    </row>
    <row r="78" spans="9:10" ht="15.75" thickBot="1" x14ac:dyDescent="0.3">
      <c r="I78" s="112">
        <f ca="1">IFERROR(VLOOKUP(INDIRECT("Portfolio!" &amp; "C72"),zooks[],7,FALSE)+0,0)</f>
        <v>0</v>
      </c>
      <c r="J78" s="111">
        <f t="shared" ca="1" si="1"/>
        <v>0</v>
      </c>
    </row>
    <row r="79" spans="9:10" ht="15.75" thickBot="1" x14ac:dyDescent="0.3">
      <c r="I79" s="112">
        <f ca="1">IFERROR(VLOOKUP(INDIRECT("Portfolio!" &amp; "C73"),zooks[],7,FALSE)+0,0)</f>
        <v>0</v>
      </c>
      <c r="J79" s="111">
        <f t="shared" ca="1" si="1"/>
        <v>0</v>
      </c>
    </row>
    <row r="80" spans="9:10" ht="15.75" thickBot="1" x14ac:dyDescent="0.3">
      <c r="I80" s="112">
        <f ca="1">IFERROR(VLOOKUP(INDIRECT("Portfolio!" &amp; "C74"),zooks[],7,FALSE)+0,0)</f>
        <v>0</v>
      </c>
      <c r="J80" s="111">
        <f t="shared" ca="1" si="1"/>
        <v>0</v>
      </c>
    </row>
    <row r="81" spans="9:10" ht="15.75" thickBot="1" x14ac:dyDescent="0.3">
      <c r="I81" s="112">
        <f ca="1">IFERROR(VLOOKUP(INDIRECT("Portfolio!" &amp; "C75"),zooks[],7,FALSE)+0,0)</f>
        <v>0</v>
      </c>
      <c r="J81" s="111">
        <f t="shared" ca="1" si="1"/>
        <v>0</v>
      </c>
    </row>
    <row r="82" spans="9:10" ht="15.75" thickBot="1" x14ac:dyDescent="0.3">
      <c r="I82" s="112">
        <f ca="1">IFERROR(VLOOKUP(INDIRECT("Portfolio!" &amp; "C76"),zooks[],7,FALSE)+0,0)</f>
        <v>0</v>
      </c>
      <c r="J82" s="111">
        <f t="shared" ref="J82:J145" ca="1" si="2">IFERROR(ROUND(I82,1),0)</f>
        <v>0</v>
      </c>
    </row>
    <row r="83" spans="9:10" ht="15.75" thickBot="1" x14ac:dyDescent="0.3">
      <c r="I83" s="112">
        <f ca="1">IFERROR(VLOOKUP(INDIRECT("Portfolio!" &amp; "C77"),zooks[],7,FALSE)+0,0)</f>
        <v>0</v>
      </c>
      <c r="J83" s="111">
        <f t="shared" ca="1" si="2"/>
        <v>0</v>
      </c>
    </row>
    <row r="84" spans="9:10" ht="15.75" thickBot="1" x14ac:dyDescent="0.3">
      <c r="I84" s="112">
        <f ca="1">IFERROR(VLOOKUP(INDIRECT("Portfolio!" &amp; "C78"),zooks[],7,FALSE)+0,0)</f>
        <v>0</v>
      </c>
      <c r="J84" s="111">
        <f t="shared" ca="1" si="2"/>
        <v>0</v>
      </c>
    </row>
    <row r="85" spans="9:10" ht="15.75" thickBot="1" x14ac:dyDescent="0.3">
      <c r="I85" s="112">
        <f ca="1">IFERROR(VLOOKUP(INDIRECT("Portfolio!" &amp; "C79"),zooks[],7,FALSE)+0,0)</f>
        <v>0</v>
      </c>
      <c r="J85" s="111">
        <f t="shared" ca="1" si="2"/>
        <v>0</v>
      </c>
    </row>
    <row r="86" spans="9:10" ht="15.75" thickBot="1" x14ac:dyDescent="0.3">
      <c r="I86" s="112">
        <f ca="1">IFERROR(VLOOKUP(INDIRECT("Portfolio!" &amp; "C80"),zooks[],7,FALSE)+0,0)</f>
        <v>0</v>
      </c>
      <c r="J86" s="111">
        <f t="shared" ca="1" si="2"/>
        <v>0</v>
      </c>
    </row>
    <row r="87" spans="9:10" ht="15.75" thickBot="1" x14ac:dyDescent="0.3">
      <c r="I87" s="112">
        <f ca="1">IFERROR(VLOOKUP(INDIRECT("Portfolio!" &amp; "C81"),zooks[],7,FALSE)+0,0)</f>
        <v>0</v>
      </c>
      <c r="J87" s="111">
        <f t="shared" ca="1" si="2"/>
        <v>0</v>
      </c>
    </row>
    <row r="88" spans="9:10" ht="15.75" thickBot="1" x14ac:dyDescent="0.3">
      <c r="I88" s="112">
        <f ca="1">IFERROR(VLOOKUP(INDIRECT("Portfolio!" &amp; "C82"),zooks[],7,FALSE)+0,0)</f>
        <v>0</v>
      </c>
      <c r="J88" s="111">
        <f t="shared" ca="1" si="2"/>
        <v>0</v>
      </c>
    </row>
    <row r="89" spans="9:10" ht="15.75" thickBot="1" x14ac:dyDescent="0.3">
      <c r="I89" s="112">
        <f ca="1">IFERROR(VLOOKUP(INDIRECT("Portfolio!" &amp; "C83"),zooks[],7,FALSE)+0,0)</f>
        <v>0</v>
      </c>
      <c r="J89" s="111">
        <f t="shared" ca="1" si="2"/>
        <v>0</v>
      </c>
    </row>
    <row r="90" spans="9:10" ht="15.75" thickBot="1" x14ac:dyDescent="0.3">
      <c r="I90" s="112">
        <f ca="1">IFERROR(VLOOKUP(INDIRECT("Portfolio!" &amp; "C84"),zooks[],7,FALSE)+0,0)</f>
        <v>0</v>
      </c>
      <c r="J90" s="111">
        <f t="shared" ca="1" si="2"/>
        <v>0</v>
      </c>
    </row>
    <row r="91" spans="9:10" ht="15.75" thickBot="1" x14ac:dyDescent="0.3">
      <c r="I91" s="112">
        <f ca="1">IFERROR(VLOOKUP(INDIRECT("Portfolio!" &amp; "C85"),zooks[],7,FALSE)+0,0)</f>
        <v>0</v>
      </c>
      <c r="J91" s="111">
        <f t="shared" ca="1" si="2"/>
        <v>0</v>
      </c>
    </row>
    <row r="92" spans="9:10" ht="15.75" thickBot="1" x14ac:dyDescent="0.3">
      <c r="I92" s="112">
        <f ca="1">IFERROR(VLOOKUP(INDIRECT("Portfolio!" &amp; "C86"),zooks[],7,FALSE)+0,0)</f>
        <v>0</v>
      </c>
      <c r="J92" s="111">
        <f t="shared" ca="1" si="2"/>
        <v>0</v>
      </c>
    </row>
    <row r="93" spans="9:10" ht="15.75" thickBot="1" x14ac:dyDescent="0.3">
      <c r="I93" s="112">
        <f ca="1">IFERROR(VLOOKUP(INDIRECT("Portfolio!" &amp; "C87"),zooks[],7,FALSE)+0,0)</f>
        <v>0</v>
      </c>
      <c r="J93" s="111">
        <f t="shared" ca="1" si="2"/>
        <v>0</v>
      </c>
    </row>
    <row r="94" spans="9:10" ht="15.75" thickBot="1" x14ac:dyDescent="0.3">
      <c r="I94" s="112">
        <f ca="1">IFERROR(VLOOKUP(INDIRECT("Portfolio!" &amp; "C88"),zooks[],7,FALSE)+0,0)</f>
        <v>0</v>
      </c>
      <c r="J94" s="111">
        <f t="shared" ca="1" si="2"/>
        <v>0</v>
      </c>
    </row>
    <row r="95" spans="9:10" ht="15.75" thickBot="1" x14ac:dyDescent="0.3">
      <c r="I95" s="112">
        <f ca="1">IFERROR(VLOOKUP(INDIRECT("Portfolio!" &amp; "C89"),zooks[],7,FALSE)+0,0)</f>
        <v>0</v>
      </c>
      <c r="J95" s="111">
        <f t="shared" ca="1" si="2"/>
        <v>0</v>
      </c>
    </row>
    <row r="96" spans="9:10" ht="15.75" thickBot="1" x14ac:dyDescent="0.3">
      <c r="I96" s="112">
        <f ca="1">IFERROR(VLOOKUP(INDIRECT("Portfolio!" &amp; "C90"),zooks[],7,FALSE)+0,0)</f>
        <v>0</v>
      </c>
      <c r="J96" s="111">
        <f t="shared" ca="1" si="2"/>
        <v>0</v>
      </c>
    </row>
    <row r="97" spans="9:10" ht="15.75" thickBot="1" x14ac:dyDescent="0.3">
      <c r="I97" s="112">
        <f ca="1">IFERROR(VLOOKUP(INDIRECT("Portfolio!" &amp; "C91"),zooks[],7,FALSE)+0,0)</f>
        <v>0</v>
      </c>
      <c r="J97" s="111">
        <f t="shared" ca="1" si="2"/>
        <v>0</v>
      </c>
    </row>
    <row r="98" spans="9:10" ht="15.75" thickBot="1" x14ac:dyDescent="0.3">
      <c r="I98" s="112">
        <f ca="1">IFERROR(VLOOKUP(INDIRECT("Portfolio!" &amp; "C92"),zooks[],7,FALSE)+0,0)</f>
        <v>0</v>
      </c>
      <c r="J98" s="111">
        <f t="shared" ca="1" si="2"/>
        <v>0</v>
      </c>
    </row>
    <row r="99" spans="9:10" ht="15.75" thickBot="1" x14ac:dyDescent="0.3">
      <c r="I99" s="112">
        <f ca="1">IFERROR(VLOOKUP(INDIRECT("Portfolio!" &amp; "C93"),zooks[],7,FALSE)+0,0)</f>
        <v>0</v>
      </c>
      <c r="J99" s="111">
        <f t="shared" ca="1" si="2"/>
        <v>0</v>
      </c>
    </row>
    <row r="100" spans="9:10" ht="15.75" thickBot="1" x14ac:dyDescent="0.3">
      <c r="I100" s="112">
        <f ca="1">IFERROR(VLOOKUP(INDIRECT("Portfolio!" &amp; "C94"),zooks[],7,FALSE)+0,0)</f>
        <v>0</v>
      </c>
      <c r="J100" s="111">
        <f t="shared" ca="1" si="2"/>
        <v>0</v>
      </c>
    </row>
    <row r="101" spans="9:10" ht="15.75" thickBot="1" x14ac:dyDescent="0.3">
      <c r="I101" s="112">
        <f ca="1">IFERROR(VLOOKUP(INDIRECT("Portfolio!" &amp; "C95"),zooks[],7,FALSE)+0,0)</f>
        <v>0</v>
      </c>
      <c r="J101" s="111">
        <f t="shared" ca="1" si="2"/>
        <v>0</v>
      </c>
    </row>
    <row r="102" spans="9:10" ht="15.75" thickBot="1" x14ac:dyDescent="0.3">
      <c r="I102" s="112">
        <f ca="1">IFERROR(VLOOKUP(INDIRECT("Portfolio!" &amp; "C96"),zooks[],7,FALSE)+0,0)</f>
        <v>0</v>
      </c>
      <c r="J102" s="111">
        <f t="shared" ca="1" si="2"/>
        <v>0</v>
      </c>
    </row>
    <row r="103" spans="9:10" ht="15.75" thickBot="1" x14ac:dyDescent="0.3">
      <c r="I103" s="112">
        <f ca="1">IFERROR(VLOOKUP(INDIRECT("Portfolio!" &amp; "C97"),zooks[],7,FALSE)+0,0)</f>
        <v>0</v>
      </c>
      <c r="J103" s="111">
        <f t="shared" ca="1" si="2"/>
        <v>0</v>
      </c>
    </row>
    <row r="104" spans="9:10" ht="15.75" thickBot="1" x14ac:dyDescent="0.3">
      <c r="I104" s="112">
        <f ca="1">IFERROR(VLOOKUP(INDIRECT("Portfolio!" &amp; "C98"),zooks[],7,FALSE)+0,0)</f>
        <v>0</v>
      </c>
      <c r="J104" s="111">
        <f t="shared" ca="1" si="2"/>
        <v>0</v>
      </c>
    </row>
    <row r="105" spans="9:10" ht="15.75" thickBot="1" x14ac:dyDescent="0.3">
      <c r="I105" s="112">
        <f ca="1">IFERROR(VLOOKUP(INDIRECT("Portfolio!" &amp; "C99"),zooks[],7,FALSE)+0,0)</f>
        <v>0</v>
      </c>
      <c r="J105" s="111">
        <f t="shared" ca="1" si="2"/>
        <v>0</v>
      </c>
    </row>
    <row r="106" spans="9:10" ht="15.75" thickBot="1" x14ac:dyDescent="0.3">
      <c r="I106" s="112">
        <f ca="1">IFERROR(VLOOKUP(INDIRECT("Portfolio!" &amp; "C100"),zooks[],7,FALSE)+0,0)</f>
        <v>0</v>
      </c>
      <c r="J106" s="111">
        <f t="shared" ca="1" si="2"/>
        <v>0</v>
      </c>
    </row>
    <row r="107" spans="9:10" ht="15.75" thickBot="1" x14ac:dyDescent="0.3">
      <c r="I107" s="112">
        <f ca="1">IFERROR(VLOOKUP(INDIRECT("Portfolio!" &amp; "C101"),zooks[],7,FALSE)+0,0)</f>
        <v>0</v>
      </c>
      <c r="J107" s="111">
        <f t="shared" ca="1" si="2"/>
        <v>0</v>
      </c>
    </row>
    <row r="108" spans="9:10" ht="15.75" thickBot="1" x14ac:dyDescent="0.3">
      <c r="I108" s="112">
        <f ca="1">IFERROR(VLOOKUP(INDIRECT("Portfolio!" &amp; "C102"),zooks[],7,FALSE)+0,0)</f>
        <v>0</v>
      </c>
      <c r="J108" s="111">
        <f t="shared" ca="1" si="2"/>
        <v>0</v>
      </c>
    </row>
    <row r="109" spans="9:10" ht="15.75" thickBot="1" x14ac:dyDescent="0.3">
      <c r="I109" s="112">
        <f ca="1">IFERROR(VLOOKUP(INDIRECT("Portfolio!" &amp; "C103"),zooks[],7,FALSE)+0,0)</f>
        <v>0</v>
      </c>
      <c r="J109" s="111">
        <f t="shared" ca="1" si="2"/>
        <v>0</v>
      </c>
    </row>
    <row r="110" spans="9:10" ht="15.75" thickBot="1" x14ac:dyDescent="0.3">
      <c r="I110" s="112">
        <f ca="1">IFERROR(VLOOKUP(INDIRECT("Portfolio!" &amp; "C104"),zooks[],7,FALSE)+0,0)</f>
        <v>0</v>
      </c>
      <c r="J110" s="111">
        <f t="shared" ca="1" si="2"/>
        <v>0</v>
      </c>
    </row>
    <row r="111" spans="9:10" ht="15.75" thickBot="1" x14ac:dyDescent="0.3">
      <c r="I111" s="112">
        <f ca="1">IFERROR(VLOOKUP(INDIRECT("Portfolio!" &amp; "C105"),zooks[],7,FALSE)+0,0)</f>
        <v>0</v>
      </c>
      <c r="J111" s="111">
        <f t="shared" ca="1" si="2"/>
        <v>0</v>
      </c>
    </row>
    <row r="112" spans="9:10" ht="15.75" thickBot="1" x14ac:dyDescent="0.3">
      <c r="I112" s="112">
        <f ca="1">IFERROR(VLOOKUP(INDIRECT("Portfolio!" &amp; "C106"),zooks[],7,FALSE)+0,0)</f>
        <v>0</v>
      </c>
      <c r="J112" s="111">
        <f t="shared" ca="1" si="2"/>
        <v>0</v>
      </c>
    </row>
    <row r="113" spans="9:10" ht="15.75" thickBot="1" x14ac:dyDescent="0.3">
      <c r="I113" s="112">
        <f ca="1">IFERROR(VLOOKUP(INDIRECT("Portfolio!" &amp; "C107"),zooks[],7,FALSE)+0,0)</f>
        <v>0</v>
      </c>
      <c r="J113" s="111">
        <f t="shared" ca="1" si="2"/>
        <v>0</v>
      </c>
    </row>
    <row r="114" spans="9:10" ht="15.75" thickBot="1" x14ac:dyDescent="0.3">
      <c r="I114" s="112">
        <f ca="1">IFERROR(VLOOKUP(INDIRECT("Portfolio!" &amp; "C108"),zooks[],7,FALSE)+0,0)</f>
        <v>0</v>
      </c>
      <c r="J114" s="111">
        <f t="shared" ca="1" si="2"/>
        <v>0</v>
      </c>
    </row>
    <row r="115" spans="9:10" ht="15.75" thickBot="1" x14ac:dyDescent="0.3">
      <c r="I115" s="112">
        <f ca="1">IFERROR(VLOOKUP(INDIRECT("Portfolio!" &amp; "C109"),zooks[],7,FALSE)+0,0)</f>
        <v>0</v>
      </c>
      <c r="J115" s="111">
        <f t="shared" ca="1" si="2"/>
        <v>0</v>
      </c>
    </row>
    <row r="116" spans="9:10" ht="15.75" thickBot="1" x14ac:dyDescent="0.3">
      <c r="I116" s="112">
        <f ca="1">IFERROR(VLOOKUP(INDIRECT("Portfolio!" &amp; "C110"),zooks[],7,FALSE)+0,0)</f>
        <v>0</v>
      </c>
      <c r="J116" s="111">
        <f t="shared" ca="1" si="2"/>
        <v>0</v>
      </c>
    </row>
    <row r="117" spans="9:10" ht="15.75" thickBot="1" x14ac:dyDescent="0.3">
      <c r="I117" s="112">
        <f ca="1">IFERROR(VLOOKUP(INDIRECT("Portfolio!" &amp; "C111"),zooks[],7,FALSE)+0,0)</f>
        <v>0</v>
      </c>
      <c r="J117" s="111">
        <f t="shared" ca="1" si="2"/>
        <v>0</v>
      </c>
    </row>
    <row r="118" spans="9:10" ht="15.75" thickBot="1" x14ac:dyDescent="0.3">
      <c r="I118" s="112">
        <f ca="1">IFERROR(VLOOKUP(INDIRECT("Portfolio!" &amp; "C112"),zooks[],7,FALSE)+0,0)</f>
        <v>0</v>
      </c>
      <c r="J118" s="111">
        <f t="shared" ca="1" si="2"/>
        <v>0</v>
      </c>
    </row>
    <row r="119" spans="9:10" ht="15.75" thickBot="1" x14ac:dyDescent="0.3">
      <c r="I119" s="112">
        <f ca="1">IFERROR(VLOOKUP(INDIRECT("Portfolio!" &amp; "C113"),zooks[],7,FALSE)+0,0)</f>
        <v>0</v>
      </c>
      <c r="J119" s="111">
        <f t="shared" ca="1" si="2"/>
        <v>0</v>
      </c>
    </row>
    <row r="120" spans="9:10" ht="15.75" thickBot="1" x14ac:dyDescent="0.3">
      <c r="I120" s="112">
        <f ca="1">IFERROR(VLOOKUP(INDIRECT("Portfolio!" &amp; "C114"),zooks[],7,FALSE)+0,0)</f>
        <v>0</v>
      </c>
      <c r="J120" s="111">
        <f t="shared" ca="1" si="2"/>
        <v>0</v>
      </c>
    </row>
    <row r="121" spans="9:10" ht="15.75" thickBot="1" x14ac:dyDescent="0.3">
      <c r="I121" s="112">
        <f ca="1">IFERROR(VLOOKUP(INDIRECT("Portfolio!" &amp; "C115"),zooks[],7,FALSE)+0,0)</f>
        <v>0</v>
      </c>
      <c r="J121" s="111">
        <f t="shared" ca="1" si="2"/>
        <v>0</v>
      </c>
    </row>
    <row r="122" spans="9:10" ht="15.75" thickBot="1" x14ac:dyDescent="0.3">
      <c r="I122" s="112">
        <f ca="1">IFERROR(VLOOKUP(INDIRECT("Portfolio!" &amp; "C116"),zooks[],7,FALSE)+0,0)</f>
        <v>0</v>
      </c>
      <c r="J122" s="111">
        <f t="shared" ca="1" si="2"/>
        <v>0</v>
      </c>
    </row>
    <row r="123" spans="9:10" ht="15.75" thickBot="1" x14ac:dyDescent="0.3">
      <c r="I123" s="112">
        <f ca="1">IFERROR(VLOOKUP(INDIRECT("Portfolio!" &amp; "C117"),zooks[],7,FALSE)+0,0)</f>
        <v>0</v>
      </c>
      <c r="J123" s="111">
        <f t="shared" ca="1" si="2"/>
        <v>0</v>
      </c>
    </row>
    <row r="124" spans="9:10" ht="15.75" thickBot="1" x14ac:dyDescent="0.3">
      <c r="I124" s="112">
        <f ca="1">IFERROR(VLOOKUP(INDIRECT("Portfolio!" &amp; "C118"),zooks[],7,FALSE)+0,0)</f>
        <v>0</v>
      </c>
      <c r="J124" s="111">
        <f t="shared" ca="1" si="2"/>
        <v>0</v>
      </c>
    </row>
    <row r="125" spans="9:10" ht="15.75" thickBot="1" x14ac:dyDescent="0.3">
      <c r="I125" s="112">
        <f ca="1">IFERROR(VLOOKUP(INDIRECT("Portfolio!" &amp; "C119"),zooks[],7,FALSE)+0,0)</f>
        <v>0</v>
      </c>
      <c r="J125" s="111">
        <f t="shared" ca="1" si="2"/>
        <v>0</v>
      </c>
    </row>
    <row r="126" spans="9:10" ht="15.75" thickBot="1" x14ac:dyDescent="0.3">
      <c r="I126" s="112">
        <f ca="1">IFERROR(VLOOKUP(INDIRECT("Portfolio!" &amp; "C120"),zooks[],7,FALSE)+0,0)</f>
        <v>0</v>
      </c>
      <c r="J126" s="111">
        <f t="shared" ca="1" si="2"/>
        <v>0</v>
      </c>
    </row>
    <row r="127" spans="9:10" ht="15.75" thickBot="1" x14ac:dyDescent="0.3">
      <c r="I127" s="112">
        <f ca="1">IFERROR(VLOOKUP(INDIRECT("Portfolio!" &amp; "C121"),zooks[],7,FALSE)+0,0)</f>
        <v>0</v>
      </c>
      <c r="J127" s="111">
        <f t="shared" ca="1" si="2"/>
        <v>0</v>
      </c>
    </row>
    <row r="128" spans="9:10" ht="15.75" thickBot="1" x14ac:dyDescent="0.3">
      <c r="I128" s="112">
        <f ca="1">IFERROR(VLOOKUP(INDIRECT("Portfolio!" &amp; "C122"),zooks[],7,FALSE)+0,0)</f>
        <v>0</v>
      </c>
      <c r="J128" s="111">
        <f t="shared" ca="1" si="2"/>
        <v>0</v>
      </c>
    </row>
    <row r="129" spans="9:10" ht="15.75" thickBot="1" x14ac:dyDescent="0.3">
      <c r="I129" s="112">
        <f ca="1">IFERROR(VLOOKUP(INDIRECT("Portfolio!" &amp; "C123"),zooks[],7,FALSE)+0,0)</f>
        <v>0</v>
      </c>
      <c r="J129" s="111">
        <f t="shared" ca="1" si="2"/>
        <v>0</v>
      </c>
    </row>
    <row r="130" spans="9:10" ht="15.75" thickBot="1" x14ac:dyDescent="0.3">
      <c r="I130" s="112">
        <f ca="1">IFERROR(VLOOKUP(INDIRECT("Portfolio!" &amp; "C124"),zooks[],7,FALSE)+0,0)</f>
        <v>0</v>
      </c>
      <c r="J130" s="111">
        <f t="shared" ca="1" si="2"/>
        <v>0</v>
      </c>
    </row>
    <row r="131" spans="9:10" ht="15.75" thickBot="1" x14ac:dyDescent="0.3">
      <c r="I131" s="112">
        <f ca="1">IFERROR(VLOOKUP(INDIRECT("Portfolio!" &amp; "C125"),zooks[],7,FALSE)+0,0)</f>
        <v>0</v>
      </c>
      <c r="J131" s="111">
        <f t="shared" ca="1" si="2"/>
        <v>0</v>
      </c>
    </row>
    <row r="132" spans="9:10" ht="15.75" thickBot="1" x14ac:dyDescent="0.3">
      <c r="I132" s="112">
        <f ca="1">IFERROR(VLOOKUP(INDIRECT("Portfolio!" &amp; "C126"),zooks[],7,FALSE)+0,0)</f>
        <v>0</v>
      </c>
      <c r="J132" s="111">
        <f t="shared" ca="1" si="2"/>
        <v>0</v>
      </c>
    </row>
    <row r="133" spans="9:10" ht="15.75" thickBot="1" x14ac:dyDescent="0.3">
      <c r="I133" s="112">
        <f ca="1">IFERROR(VLOOKUP(INDIRECT("Portfolio!" &amp; "C127"),zooks[],7,FALSE)+0,0)</f>
        <v>0</v>
      </c>
      <c r="J133" s="111">
        <f t="shared" ca="1" si="2"/>
        <v>0</v>
      </c>
    </row>
    <row r="134" spans="9:10" ht="15.75" thickBot="1" x14ac:dyDescent="0.3">
      <c r="I134" s="112">
        <f ca="1">IFERROR(VLOOKUP(INDIRECT("Portfolio!" &amp; "C128"),zooks[],7,FALSE)+0,0)</f>
        <v>0</v>
      </c>
      <c r="J134" s="111">
        <f t="shared" ca="1" si="2"/>
        <v>0</v>
      </c>
    </row>
    <row r="135" spans="9:10" ht="15.75" thickBot="1" x14ac:dyDescent="0.3">
      <c r="I135" s="112">
        <f ca="1">IFERROR(VLOOKUP(INDIRECT("Portfolio!" &amp; "C129"),zooks[],7,FALSE)+0,0)</f>
        <v>0</v>
      </c>
      <c r="J135" s="111">
        <f t="shared" ca="1" si="2"/>
        <v>0</v>
      </c>
    </row>
    <row r="136" spans="9:10" ht="15.75" thickBot="1" x14ac:dyDescent="0.3">
      <c r="I136" s="112">
        <f ca="1">IFERROR(VLOOKUP(INDIRECT("Portfolio!" &amp; "C130"),zooks[],7,FALSE)+0,0)</f>
        <v>0</v>
      </c>
      <c r="J136" s="111">
        <f t="shared" ca="1" si="2"/>
        <v>0</v>
      </c>
    </row>
    <row r="137" spans="9:10" ht="15.75" thickBot="1" x14ac:dyDescent="0.3">
      <c r="I137" s="112">
        <f ca="1">IFERROR(VLOOKUP(INDIRECT("Portfolio!" &amp; "C131"),zooks[],7,FALSE)+0,0)</f>
        <v>0</v>
      </c>
      <c r="J137" s="111">
        <f t="shared" ca="1" si="2"/>
        <v>0</v>
      </c>
    </row>
    <row r="138" spans="9:10" ht="15.75" thickBot="1" x14ac:dyDescent="0.3">
      <c r="I138" s="112">
        <f ca="1">IFERROR(VLOOKUP(INDIRECT("Portfolio!" &amp; "C132"),zooks[],7,FALSE)+0,0)</f>
        <v>0</v>
      </c>
      <c r="J138" s="111">
        <f t="shared" ca="1" si="2"/>
        <v>0</v>
      </c>
    </row>
    <row r="139" spans="9:10" ht="15.75" thickBot="1" x14ac:dyDescent="0.3">
      <c r="I139" s="112">
        <f ca="1">IFERROR(VLOOKUP(INDIRECT("Portfolio!" &amp; "C133"),zooks[],7,FALSE)+0,0)</f>
        <v>0</v>
      </c>
      <c r="J139" s="111">
        <f t="shared" ca="1" si="2"/>
        <v>0</v>
      </c>
    </row>
    <row r="140" spans="9:10" ht="15.75" thickBot="1" x14ac:dyDescent="0.3">
      <c r="I140" s="112">
        <f ca="1">IFERROR(VLOOKUP(INDIRECT("Portfolio!" &amp; "C134"),zooks[],7,FALSE)+0,0)</f>
        <v>0</v>
      </c>
      <c r="J140" s="111">
        <f t="shared" ca="1" si="2"/>
        <v>0</v>
      </c>
    </row>
    <row r="141" spans="9:10" ht="15.75" thickBot="1" x14ac:dyDescent="0.3">
      <c r="I141" s="112">
        <f ca="1">IFERROR(VLOOKUP(INDIRECT("Portfolio!" &amp; "C135"),zooks[],7,FALSE)+0,0)</f>
        <v>0</v>
      </c>
      <c r="J141" s="111">
        <f t="shared" ca="1" si="2"/>
        <v>0</v>
      </c>
    </row>
    <row r="142" spans="9:10" ht="15.75" thickBot="1" x14ac:dyDescent="0.3">
      <c r="I142" s="112">
        <f ca="1">IFERROR(VLOOKUP(INDIRECT("Portfolio!" &amp; "C136"),zooks[],7,FALSE)+0,0)</f>
        <v>0</v>
      </c>
      <c r="J142" s="111">
        <f t="shared" ca="1" si="2"/>
        <v>0</v>
      </c>
    </row>
    <row r="143" spans="9:10" ht="15.75" thickBot="1" x14ac:dyDescent="0.3">
      <c r="I143" s="112">
        <f ca="1">IFERROR(VLOOKUP(INDIRECT("Portfolio!" &amp; "C137"),zooks[],7,FALSE)+0,0)</f>
        <v>0</v>
      </c>
      <c r="J143" s="111">
        <f t="shared" ca="1" si="2"/>
        <v>0</v>
      </c>
    </row>
    <row r="144" spans="9:10" ht="15.75" thickBot="1" x14ac:dyDescent="0.3">
      <c r="I144" s="112">
        <f ca="1">IFERROR(VLOOKUP(INDIRECT("Portfolio!" &amp; "C138"),zooks[],7,FALSE)+0,0)</f>
        <v>0</v>
      </c>
      <c r="J144" s="111">
        <f t="shared" ca="1" si="2"/>
        <v>0</v>
      </c>
    </row>
    <row r="145" spans="9:10" ht="15.75" thickBot="1" x14ac:dyDescent="0.3">
      <c r="I145" s="112">
        <f ca="1">IFERROR(VLOOKUP(INDIRECT("Portfolio!" &amp; "C139"),zooks[],7,FALSE)+0,0)</f>
        <v>0</v>
      </c>
      <c r="J145" s="111">
        <f t="shared" ca="1" si="2"/>
        <v>0</v>
      </c>
    </row>
    <row r="146" spans="9:10" ht="15.75" thickBot="1" x14ac:dyDescent="0.3">
      <c r="I146" s="112">
        <f ca="1">IFERROR(VLOOKUP(INDIRECT("Portfolio!" &amp; "C140"),zooks[],7,FALSE)+0,0)</f>
        <v>0</v>
      </c>
      <c r="J146" s="111">
        <f t="shared" ref="J146:J156" ca="1" si="3">IFERROR(ROUND(I146,1),0)</f>
        <v>0</v>
      </c>
    </row>
    <row r="147" spans="9:10" ht="15.75" thickBot="1" x14ac:dyDescent="0.3">
      <c r="I147" s="112">
        <f ca="1">IFERROR(VLOOKUP(INDIRECT("Portfolio!" &amp; "C141"),zooks[],7,FALSE)+0,0)</f>
        <v>0</v>
      </c>
      <c r="J147" s="111">
        <f t="shared" ca="1" si="3"/>
        <v>0</v>
      </c>
    </row>
    <row r="148" spans="9:10" ht="15.75" thickBot="1" x14ac:dyDescent="0.3">
      <c r="I148" s="112">
        <f ca="1">IFERROR(VLOOKUP(INDIRECT("Portfolio!" &amp; "C142"),zooks[],7,FALSE)+0,0)</f>
        <v>0</v>
      </c>
      <c r="J148" s="111">
        <f t="shared" ca="1" si="3"/>
        <v>0</v>
      </c>
    </row>
    <row r="149" spans="9:10" ht="15.75" thickBot="1" x14ac:dyDescent="0.3">
      <c r="I149" s="112">
        <f ca="1">IFERROR(VLOOKUP(INDIRECT("Portfolio!" &amp; "C143"),zooks[],7,FALSE)+0,0)</f>
        <v>0</v>
      </c>
      <c r="J149" s="111">
        <f t="shared" ca="1" si="3"/>
        <v>0</v>
      </c>
    </row>
    <row r="150" spans="9:10" ht="15.75" thickBot="1" x14ac:dyDescent="0.3">
      <c r="I150" s="112">
        <f ca="1">IFERROR(VLOOKUP(INDIRECT("Portfolio!" &amp; "C144"),zooks[],7,FALSE)+0,0)</f>
        <v>0</v>
      </c>
      <c r="J150" s="111">
        <f t="shared" ca="1" si="3"/>
        <v>0</v>
      </c>
    </row>
    <row r="151" spans="9:10" ht="15.75" thickBot="1" x14ac:dyDescent="0.3">
      <c r="I151" s="112">
        <f ca="1">IFERROR(VLOOKUP(INDIRECT("Portfolio!" &amp; "C145"),zooks[],7,FALSE)+0,0)</f>
        <v>0</v>
      </c>
      <c r="J151" s="111">
        <f t="shared" ca="1" si="3"/>
        <v>0</v>
      </c>
    </row>
    <row r="152" spans="9:10" ht="15.75" thickBot="1" x14ac:dyDescent="0.3">
      <c r="I152" s="112">
        <f ca="1">IFERROR(VLOOKUP(INDIRECT("Portfolio!" &amp; "C146"),zooks[],7,FALSE)+0,0)</f>
        <v>0</v>
      </c>
      <c r="J152" s="111">
        <f t="shared" ca="1" si="3"/>
        <v>0</v>
      </c>
    </row>
    <row r="153" spans="9:10" ht="15.75" thickBot="1" x14ac:dyDescent="0.3">
      <c r="I153" s="112">
        <f ca="1">IFERROR(VLOOKUP(INDIRECT("Portfolio!" &amp; "C147"),zooks[],7,FALSE)+0,0)</f>
        <v>0</v>
      </c>
      <c r="J153" s="111">
        <f t="shared" ca="1" si="3"/>
        <v>0</v>
      </c>
    </row>
    <row r="154" spans="9:10" ht="15.75" thickBot="1" x14ac:dyDescent="0.3">
      <c r="I154" s="112">
        <f ca="1">IFERROR(VLOOKUP(INDIRECT("Portfolio!" &amp; "C148"),zooks[],7,FALSE)+0,0)</f>
        <v>0</v>
      </c>
      <c r="J154" s="111">
        <f t="shared" ca="1" si="3"/>
        <v>0</v>
      </c>
    </row>
    <row r="155" spans="9:10" ht="15.75" thickBot="1" x14ac:dyDescent="0.3">
      <c r="I155" s="112">
        <f ca="1">IFERROR(VLOOKUP(INDIRECT("Portfolio!" &amp; "C149"),zooks[],7,FALSE)+0,0)</f>
        <v>0</v>
      </c>
      <c r="J155" s="111">
        <f t="shared" ca="1" si="3"/>
        <v>0</v>
      </c>
    </row>
    <row r="156" spans="9:10" ht="15.75" thickBot="1" x14ac:dyDescent="0.3">
      <c r="I156" s="113">
        <f ca="1">IFERROR(VLOOKUP(INDIRECT("Portfolio!" &amp; "C150"),zooks[],7,FALSE)+0,0)</f>
        <v>0</v>
      </c>
      <c r="J156" s="111">
        <f t="shared" ca="1" si="3"/>
        <v>0</v>
      </c>
    </row>
    <row r="157" spans="9:10" x14ac:dyDescent="0.25">
      <c r="I157" s="108"/>
      <c r="J157" s="109"/>
    </row>
    <row r="158" spans="9:10" x14ac:dyDescent="0.25">
      <c r="I158" s="106"/>
      <c r="J158" s="107"/>
    </row>
    <row r="159" spans="9:10" x14ac:dyDescent="0.25">
      <c r="I159" s="106"/>
      <c r="J159" s="107"/>
    </row>
    <row r="160" spans="9:10" x14ac:dyDescent="0.25">
      <c r="I160" s="106"/>
      <c r="J160" s="107"/>
    </row>
    <row r="161" spans="9:10" x14ac:dyDescent="0.25">
      <c r="I161" s="106"/>
      <c r="J161" s="107"/>
    </row>
    <row r="162" spans="9:10" x14ac:dyDescent="0.25">
      <c r="I162" s="106"/>
      <c r="J162" s="107"/>
    </row>
    <row r="163" spans="9:10" x14ac:dyDescent="0.25">
      <c r="I163" s="106"/>
      <c r="J163" s="107"/>
    </row>
    <row r="164" spans="9:10" x14ac:dyDescent="0.25">
      <c r="I164" s="106"/>
      <c r="J164" s="107"/>
    </row>
    <row r="165" spans="9:10" x14ac:dyDescent="0.25">
      <c r="I165" s="106"/>
      <c r="J165" s="107"/>
    </row>
    <row r="166" spans="9:10" x14ac:dyDescent="0.25">
      <c r="I166" s="106"/>
      <c r="J166" s="107"/>
    </row>
    <row r="167" spans="9:10" x14ac:dyDescent="0.25">
      <c r="I167" s="106"/>
      <c r="J167" s="107"/>
    </row>
    <row r="168" spans="9:10" x14ac:dyDescent="0.25">
      <c r="I168" s="106"/>
      <c r="J168" s="107"/>
    </row>
    <row r="169" spans="9:10" x14ac:dyDescent="0.25">
      <c r="I169" s="106"/>
      <c r="J169" s="107"/>
    </row>
    <row r="170" spans="9:10" x14ac:dyDescent="0.25">
      <c r="I170" s="106"/>
      <c r="J170" s="107"/>
    </row>
    <row r="171" spans="9:10" x14ac:dyDescent="0.25">
      <c r="I171" s="106"/>
      <c r="J171" s="107"/>
    </row>
    <row r="172" spans="9:10" x14ac:dyDescent="0.25">
      <c r="I172" s="106"/>
      <c r="J172" s="107"/>
    </row>
    <row r="173" spans="9:10" x14ac:dyDescent="0.25">
      <c r="I173" s="106"/>
      <c r="J173" s="107"/>
    </row>
    <row r="174" spans="9:10" x14ac:dyDescent="0.25">
      <c r="I174" s="106"/>
      <c r="J174" s="107"/>
    </row>
    <row r="175" spans="9:10" x14ac:dyDescent="0.25">
      <c r="I175" s="106"/>
      <c r="J175" s="107"/>
    </row>
    <row r="176" spans="9:10" x14ac:dyDescent="0.25">
      <c r="I176" s="106"/>
      <c r="J176" s="107"/>
    </row>
    <row r="177" spans="9:10" x14ac:dyDescent="0.25">
      <c r="I177" s="106"/>
      <c r="J177" s="107"/>
    </row>
    <row r="178" spans="9:10" x14ac:dyDescent="0.25">
      <c r="I178" s="106"/>
      <c r="J178" s="107"/>
    </row>
    <row r="179" spans="9:10" x14ac:dyDescent="0.25">
      <c r="I179" s="106"/>
      <c r="J179" s="107"/>
    </row>
    <row r="180" spans="9:10" x14ac:dyDescent="0.25">
      <c r="I180" s="106"/>
      <c r="J180" s="107"/>
    </row>
    <row r="181" spans="9:10" x14ac:dyDescent="0.25">
      <c r="I181" s="106"/>
      <c r="J181" s="107"/>
    </row>
    <row r="182" spans="9:10" x14ac:dyDescent="0.25">
      <c r="I182" s="106"/>
      <c r="J182" s="107"/>
    </row>
    <row r="183" spans="9:10" x14ac:dyDescent="0.25">
      <c r="I183" s="106"/>
      <c r="J183" s="107"/>
    </row>
    <row r="184" spans="9:10" x14ac:dyDescent="0.25">
      <c r="I184" s="106"/>
      <c r="J184" s="107"/>
    </row>
    <row r="185" spans="9:10" x14ac:dyDescent="0.25">
      <c r="I185" s="106"/>
      <c r="J185" s="107"/>
    </row>
    <row r="186" spans="9:10" x14ac:dyDescent="0.25">
      <c r="I186" s="106"/>
      <c r="J186" s="107"/>
    </row>
    <row r="187" spans="9:10" x14ac:dyDescent="0.25">
      <c r="I187" s="106"/>
      <c r="J187" s="107"/>
    </row>
    <row r="188" spans="9:10" x14ac:dyDescent="0.25">
      <c r="I188" s="106"/>
      <c r="J188" s="107"/>
    </row>
    <row r="189" spans="9:10" x14ac:dyDescent="0.25">
      <c r="I189" s="106"/>
      <c r="J189" s="107"/>
    </row>
    <row r="190" spans="9:10" x14ac:dyDescent="0.25">
      <c r="I190" s="106"/>
      <c r="J190" s="107"/>
    </row>
    <row r="191" spans="9:10" x14ac:dyDescent="0.25">
      <c r="I191" s="106"/>
      <c r="J191" s="107"/>
    </row>
    <row r="192" spans="9:10" x14ac:dyDescent="0.25">
      <c r="I192" s="106"/>
      <c r="J192" s="107"/>
    </row>
    <row r="193" spans="9:10" x14ac:dyDescent="0.25">
      <c r="I193" s="106"/>
      <c r="J193" s="107"/>
    </row>
    <row r="194" spans="9:10" x14ac:dyDescent="0.25">
      <c r="I194" s="106"/>
      <c r="J194" s="107"/>
    </row>
    <row r="195" spans="9:10" x14ac:dyDescent="0.25">
      <c r="I195" s="106"/>
      <c r="J195" s="107"/>
    </row>
    <row r="196" spans="9:10" x14ac:dyDescent="0.25">
      <c r="I196" s="106"/>
      <c r="J196" s="107"/>
    </row>
    <row r="197" spans="9:10" x14ac:dyDescent="0.25">
      <c r="I197" s="106"/>
      <c r="J197" s="107"/>
    </row>
    <row r="198" spans="9:10" x14ac:dyDescent="0.25">
      <c r="I198" s="106"/>
      <c r="J198" s="107"/>
    </row>
    <row r="199" spans="9:10" x14ac:dyDescent="0.25">
      <c r="I199" s="106"/>
      <c r="J199" s="107"/>
    </row>
    <row r="200" spans="9:10" x14ac:dyDescent="0.25">
      <c r="I200" s="106"/>
      <c r="J200" s="107"/>
    </row>
    <row r="201" spans="9:10" x14ac:dyDescent="0.25">
      <c r="I201" s="106"/>
      <c r="J201" s="107"/>
    </row>
    <row r="202" spans="9:10" x14ac:dyDescent="0.25">
      <c r="I202" s="106"/>
      <c r="J202" s="107"/>
    </row>
    <row r="203" spans="9:10" x14ac:dyDescent="0.25">
      <c r="I203" s="106"/>
      <c r="J203" s="107"/>
    </row>
    <row r="204" spans="9:10" x14ac:dyDescent="0.25">
      <c r="I204" s="106"/>
      <c r="J204" s="107"/>
    </row>
    <row r="205" spans="9:10" x14ac:dyDescent="0.25">
      <c r="I205" s="106"/>
      <c r="J205" s="107"/>
    </row>
    <row r="206" spans="9:10" x14ac:dyDescent="0.25">
      <c r="I206" s="106"/>
      <c r="J206" s="107"/>
    </row>
    <row r="207" spans="9:10" x14ac:dyDescent="0.25">
      <c r="I207" s="106"/>
      <c r="J207" s="107"/>
    </row>
    <row r="208" spans="9:10" x14ac:dyDescent="0.25">
      <c r="I208" s="106"/>
      <c r="J208" s="107"/>
    </row>
    <row r="209" spans="9:10" x14ac:dyDescent="0.25">
      <c r="I209" s="106"/>
      <c r="J209" s="107"/>
    </row>
    <row r="210" spans="9:10" x14ac:dyDescent="0.25">
      <c r="I210" s="106"/>
      <c r="J210" s="107"/>
    </row>
    <row r="211" spans="9:10" x14ac:dyDescent="0.25">
      <c r="I211" s="106"/>
      <c r="J211" s="107"/>
    </row>
    <row r="212" spans="9:10" x14ac:dyDescent="0.25">
      <c r="I212" s="106"/>
      <c r="J212" s="107"/>
    </row>
    <row r="213" spans="9:10" x14ac:dyDescent="0.25">
      <c r="I213" s="106"/>
      <c r="J213" s="107"/>
    </row>
    <row r="214" spans="9:10" x14ac:dyDescent="0.25">
      <c r="I214" s="106"/>
      <c r="J214" s="107"/>
    </row>
    <row r="215" spans="9:10" x14ac:dyDescent="0.25">
      <c r="I215" s="106"/>
      <c r="J215" s="107"/>
    </row>
    <row r="216" spans="9:10" x14ac:dyDescent="0.25">
      <c r="I216" s="106"/>
      <c r="J216" s="107"/>
    </row>
    <row r="217" spans="9:10" x14ac:dyDescent="0.25">
      <c r="I217" s="106"/>
      <c r="J217" s="107"/>
    </row>
    <row r="218" spans="9:10" x14ac:dyDescent="0.25">
      <c r="I218" s="106"/>
      <c r="J218" s="107"/>
    </row>
    <row r="219" spans="9:10" x14ac:dyDescent="0.25">
      <c r="I219" s="106"/>
      <c r="J219" s="107"/>
    </row>
    <row r="220" spans="9:10" x14ac:dyDescent="0.25">
      <c r="I220" s="106"/>
      <c r="J220" s="107"/>
    </row>
    <row r="221" spans="9:10" x14ac:dyDescent="0.25">
      <c r="I221" s="106"/>
      <c r="J221" s="107"/>
    </row>
    <row r="222" spans="9:10" x14ac:dyDescent="0.25">
      <c r="I222" s="106"/>
      <c r="J222" s="107"/>
    </row>
    <row r="223" spans="9:10" x14ac:dyDescent="0.25">
      <c r="I223" s="106"/>
      <c r="J223" s="107"/>
    </row>
    <row r="224" spans="9:10" x14ac:dyDescent="0.25">
      <c r="I224" s="106"/>
      <c r="J224" s="107"/>
    </row>
    <row r="225" spans="9:10" x14ac:dyDescent="0.25">
      <c r="I225" s="106"/>
      <c r="J225" s="107"/>
    </row>
    <row r="226" spans="9:10" x14ac:dyDescent="0.25">
      <c r="I226" s="106"/>
      <c r="J226" s="107"/>
    </row>
    <row r="227" spans="9:10" x14ac:dyDescent="0.25">
      <c r="I227" s="106"/>
      <c r="J227" s="107"/>
    </row>
    <row r="228" spans="9:10" x14ac:dyDescent="0.25">
      <c r="I228" s="106"/>
      <c r="J228" s="107"/>
    </row>
    <row r="229" spans="9:10" x14ac:dyDescent="0.25">
      <c r="I229" s="106"/>
      <c r="J229" s="107"/>
    </row>
    <row r="230" spans="9:10" x14ac:dyDescent="0.25">
      <c r="I230" s="106"/>
      <c r="J230" s="107"/>
    </row>
    <row r="231" spans="9:10" x14ac:dyDescent="0.25">
      <c r="I231" s="106"/>
      <c r="J231" s="107"/>
    </row>
    <row r="232" spans="9:10" x14ac:dyDescent="0.25">
      <c r="I232" s="106"/>
      <c r="J232" s="107"/>
    </row>
    <row r="233" spans="9:10" x14ac:dyDescent="0.25">
      <c r="I233" s="106"/>
      <c r="J233" s="107"/>
    </row>
    <row r="234" spans="9:10" x14ac:dyDescent="0.25">
      <c r="I234" s="106"/>
      <c r="J234" s="107"/>
    </row>
    <row r="235" spans="9:10" x14ac:dyDescent="0.25">
      <c r="I235" s="106"/>
      <c r="J235" s="107"/>
    </row>
    <row r="236" spans="9:10" x14ac:dyDescent="0.25">
      <c r="I236" s="106"/>
      <c r="J236" s="107"/>
    </row>
    <row r="237" spans="9:10" x14ac:dyDescent="0.25">
      <c r="I237" s="106"/>
      <c r="J237" s="107"/>
    </row>
    <row r="238" spans="9:10" x14ac:dyDescent="0.25">
      <c r="I238" s="106"/>
      <c r="J238" s="107"/>
    </row>
    <row r="239" spans="9:10" x14ac:dyDescent="0.25">
      <c r="I239" s="106"/>
      <c r="J239" s="107"/>
    </row>
    <row r="240" spans="9:10" x14ac:dyDescent="0.25">
      <c r="I240" s="106"/>
      <c r="J240" s="107"/>
    </row>
    <row r="241" spans="9:10" x14ac:dyDescent="0.25">
      <c r="I241" s="106"/>
      <c r="J241" s="107"/>
    </row>
    <row r="242" spans="9:10" x14ac:dyDescent="0.25">
      <c r="I242" s="106"/>
      <c r="J242" s="107"/>
    </row>
    <row r="243" spans="9:10" x14ac:dyDescent="0.25">
      <c r="I243" s="106"/>
      <c r="J243" s="107"/>
    </row>
  </sheetData>
  <sheetProtection algorithmName="SHA-512" hashValue="KHARX4UY+XJ+lM5hek7k63yZN9v96ZFdC1qlh7bM+od/h9M8Cq44v7YOoRPMFNd6OzyocWkaIBtC2gFIWr7mZg==" saltValue="ElqNqtihw3DhBWN4fbq/rg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3" id="{0E1A035E-7BB2-42EA-9393-A1DB4567FC4F}">
            <xm:f>Portfolio!$E$2="USD"</xm:f>
            <x14:dxf>
              <numFmt numFmtId="164" formatCode="&quot;$&quot;#,##0.00"/>
            </x14:dxf>
          </x14:cfRule>
          <x14:cfRule type="expression" priority="94" id="{02D85BD3-13F0-401D-860A-93E201E3D453}">
            <xm:f>Portfolio!$E$2="Euro"</xm:f>
            <x14:dxf>
              <numFmt numFmtId="175" formatCode="[$€-2]\ #,##0.00"/>
            </x14:dxf>
          </x14:cfRule>
          <xm:sqref>B15</xm:sqref>
        </x14:conditionalFormatting>
        <x14:conditionalFormatting xmlns:xm="http://schemas.microsoft.com/office/excel/2006/main">
          <x14:cfRule type="expression" priority="95" id="{D2944BD1-5102-4019-B111-C892AF17668F}">
            <xm:f>Portfolio!$E$2="Euro"</xm:f>
            <x14:dxf>
              <numFmt numFmtId="175" formatCode="[$€-2]\ #,##0.00"/>
            </x14:dxf>
          </x14:cfRule>
          <x14:cfRule type="expression" priority="96" id="{7C854CA0-1D0C-4004-BEDE-D6F433C22BDA}">
            <xm:f>Portfolio!$E$2="USD"</xm:f>
            <x14:dxf>
              <numFmt numFmtId="164" formatCode="&quot;$&quot;#,##0.00"/>
            </x14:dxf>
          </x14:cfRule>
          <xm:sqref>B16:B17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98AD66-8159-4152-81A8-496524FCC4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Portfolio</vt:lpstr>
      <vt:lpstr>BTCcur</vt:lpstr>
      <vt:lpstr>Deductions and Deposits</vt:lpstr>
      <vt:lpstr>Bank Transfers</vt:lpstr>
      <vt:lpstr>About</vt:lpstr>
      <vt:lpstr>cndata</vt:lpstr>
      <vt:lpstr>backend</vt:lpstr>
      <vt:lpstr>assetdep</vt:lpstr>
      <vt:lpstr>assetfee</vt:lpstr>
      <vt:lpstr>btaction</vt:lpstr>
      <vt:lpstr>btamount</vt:lpstr>
      <vt:lpstr>btcpriceusd</vt:lpstr>
      <vt:lpstr>Buy</vt:lpstr>
      <vt:lpstr>coindeduction</vt:lpstr>
      <vt:lpstr>coindeposit</vt:lpstr>
      <vt:lpstr>DandDdeduction</vt:lpstr>
      <vt:lpstr>DandDdeposit</vt:lpstr>
      <vt:lpstr>deposit</vt:lpstr>
      <vt:lpstr>ncs</vt:lpstr>
      <vt:lpstr>newinvestreinvest</vt:lpstr>
      <vt:lpstr>Sell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2017-10-20T22:11:41Z</dcterms:created>
  <dcterms:modified xsi:type="dcterms:W3CDTF">2019-02-06T23:03:38Z</dcterms:modified>
</cp:coreProperties>
</file>